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tch\Documents\Vorlesungen\Vorlesung Moderne AC\WS2017\"/>
    </mc:Choice>
  </mc:AlternateContent>
  <bookViews>
    <workbookView xWindow="-588" yWindow="480" windowWidth="18852" windowHeight="12276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D32" i="1" l="1"/>
  <c r="C45" i="1"/>
  <c r="C44" i="1"/>
  <c r="D11" i="1"/>
  <c r="D14" i="1" s="1"/>
  <c r="C21" i="1"/>
  <c r="C22" i="1" s="1"/>
  <c r="D26" i="1" s="1"/>
  <c r="F11" i="1"/>
  <c r="F14" i="1" s="1"/>
  <c r="E11" i="1"/>
  <c r="E14" i="1" s="1"/>
  <c r="C11" i="1"/>
  <c r="E13" i="1"/>
  <c r="D13" i="1"/>
  <c r="F13" i="1"/>
  <c r="C13" i="1"/>
  <c r="E7" i="1"/>
  <c r="D7" i="1"/>
  <c r="F7" i="1"/>
  <c r="C7" i="1"/>
  <c r="C14" i="1" l="1"/>
  <c r="E26" i="1" s="1"/>
  <c r="F26" i="1"/>
  <c r="B26" i="1" l="1"/>
  <c r="B37" i="1" s="1"/>
  <c r="B38" i="1" s="1"/>
  <c r="B39" i="1" s="1"/>
  <c r="B27" i="1" l="1"/>
  <c r="E42" i="1"/>
  <c r="E43" i="1" s="1"/>
</calcChain>
</file>

<file path=xl/sharedStrings.xml><?xml version="1.0" encoding="utf-8"?>
<sst xmlns="http://schemas.openxmlformats.org/spreadsheetml/2006/main" count="42" uniqueCount="31">
  <si>
    <t>C</t>
  </si>
  <si>
    <t>N</t>
  </si>
  <si>
    <t>H</t>
  </si>
  <si>
    <t>O</t>
  </si>
  <si>
    <t>H° (Hartree)</t>
  </si>
  <si>
    <t>H° (kcal/mol)</t>
  </si>
  <si>
    <t>Molecule:</t>
  </si>
  <si>
    <t>H (M) -</t>
  </si>
  <si>
    <t>kcal/mol</t>
  </si>
  <si>
    <t>kJ/mol</t>
  </si>
  <si>
    <r>
      <t>Δ</t>
    </r>
    <r>
      <rPr>
        <vertAlign val="subscript"/>
        <sz val="11"/>
        <color indexed="8"/>
        <rFont val="Calibri"/>
        <family val="2"/>
      </rPr>
      <t>f</t>
    </r>
    <r>
      <rPr>
        <sz val="11"/>
        <color theme="1"/>
        <rFont val="Calibri"/>
        <family val="2"/>
        <scheme val="minor"/>
      </rPr>
      <t>H° (M, g, 298) =</t>
    </r>
  </si>
  <si>
    <r>
      <t>Δ</t>
    </r>
    <r>
      <rPr>
        <vertAlign val="subscript"/>
        <sz val="11"/>
        <color indexed="8"/>
        <rFont val="Calibri"/>
        <family val="2"/>
      </rPr>
      <t>f</t>
    </r>
    <r>
      <rPr>
        <sz val="11"/>
        <color theme="1"/>
        <rFont val="Calibri"/>
        <family val="2"/>
        <scheme val="minor"/>
      </rPr>
      <t>H°</t>
    </r>
  </si>
  <si>
    <t>R</t>
  </si>
  <si>
    <t>T</t>
  </si>
  <si>
    <r>
      <t>Δ</t>
    </r>
    <r>
      <rPr>
        <vertAlign val="subscript"/>
        <sz val="11"/>
        <color indexed="8"/>
        <rFont val="Calibri"/>
        <family val="2"/>
      </rPr>
      <t>f</t>
    </r>
    <r>
      <rPr>
        <sz val="11"/>
        <color theme="1"/>
        <rFont val="Calibri"/>
        <family val="2"/>
        <scheme val="minor"/>
      </rPr>
      <t>U° = Δ</t>
    </r>
    <r>
      <rPr>
        <vertAlign val="subscript"/>
        <sz val="11"/>
        <color indexed="8"/>
        <rFont val="Calibri"/>
        <family val="2"/>
      </rPr>
      <t>f</t>
    </r>
    <r>
      <rPr>
        <sz val="11"/>
        <color theme="1"/>
        <rFont val="Calibri"/>
        <family val="2"/>
        <scheme val="minor"/>
      </rPr>
      <t>H° - ΔnRT =</t>
    </r>
  </si>
  <si>
    <t>Δn =</t>
  </si>
  <si>
    <t>kJ/kg</t>
  </si>
  <si>
    <t xml:space="preserve">M = </t>
  </si>
  <si>
    <t>EXPLO5</t>
  </si>
  <si>
    <t>Molecule</t>
  </si>
  <si>
    <t>Enthalpie of Sublimation</t>
  </si>
  <si>
    <t>Tmelt (solid)</t>
  </si>
  <si>
    <t>Solid State Enthalpie of Formation:</t>
  </si>
  <si>
    <r>
      <t>Δ</t>
    </r>
    <r>
      <rPr>
        <vertAlign val="subscript"/>
        <sz val="11"/>
        <color indexed="8"/>
        <rFont val="Calibri"/>
        <family val="2"/>
      </rPr>
      <t>f</t>
    </r>
    <r>
      <rPr>
        <sz val="11"/>
        <color theme="1"/>
        <rFont val="Calibri"/>
        <family val="2"/>
        <scheme val="minor"/>
      </rPr>
      <t>H° (M, s, 298) =</t>
    </r>
  </si>
  <si>
    <r>
      <t>ΔH</t>
    </r>
    <r>
      <rPr>
        <vertAlign val="subscript"/>
        <sz val="11"/>
        <color indexed="8"/>
        <rFont val="Calibri"/>
        <family val="2"/>
      </rPr>
      <t>sub</t>
    </r>
    <r>
      <rPr>
        <sz val="11"/>
        <color theme="1"/>
        <rFont val="Calibri"/>
        <family val="2"/>
        <scheme val="minor"/>
      </rPr>
      <t xml:space="preserve"> = 188T</t>
    </r>
    <r>
      <rPr>
        <vertAlign val="subscript"/>
        <sz val="11"/>
        <color indexed="8"/>
        <rFont val="Calibri"/>
        <family val="2"/>
      </rPr>
      <t>m</t>
    </r>
  </si>
  <si>
    <r>
      <t>ΔH</t>
    </r>
    <r>
      <rPr>
        <vertAlign val="subscript"/>
        <sz val="11"/>
        <color indexed="8"/>
        <rFont val="Calibri"/>
        <family val="2"/>
      </rPr>
      <t>vap</t>
    </r>
    <r>
      <rPr>
        <sz val="11"/>
        <color theme="1"/>
        <rFont val="Calibri"/>
        <family val="2"/>
        <scheme val="minor"/>
      </rPr>
      <t xml:space="preserve"> = 108T</t>
    </r>
    <r>
      <rPr>
        <vertAlign val="subscript"/>
        <sz val="11"/>
        <color indexed="8"/>
        <rFont val="Calibri"/>
        <family val="2"/>
      </rPr>
      <t>b</t>
    </r>
  </si>
  <si>
    <r>
      <rPr>
        <sz val="11"/>
        <color indexed="8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(H°(A)) +</t>
    </r>
  </si>
  <si>
    <t>∑ (DfH(A))</t>
  </si>
  <si>
    <t>2ring</t>
  </si>
  <si>
    <t>DADNP</t>
  </si>
  <si>
    <t>Tb (liquid)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</si>
</sst>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4" fillId="0" borderId="0" xfId="0" applyFont="1" applyBorder="1"/>
    <xf numFmtId="0" fontId="4" fillId="0" borderId="5" xfId="0" applyFont="1" applyBorder="1"/>
    <xf numFmtId="0" fontId="0" fillId="0" borderId="8" xfId="0" applyBorder="1"/>
    <xf numFmtId="0" fontId="0" fillId="0" borderId="7" xfId="0" applyBorder="1"/>
    <xf numFmtId="0" fontId="0" fillId="2" borderId="6" xfId="0" applyFill="1" applyBorder="1"/>
    <xf numFmtId="0" fontId="0" fillId="3" borderId="4" xfId="0" applyFill="1" applyBorder="1"/>
    <xf numFmtId="0" fontId="0" fillId="4" borderId="2" xfId="0" applyFill="1" applyBorder="1"/>
    <xf numFmtId="0" fontId="0" fillId="4" borderId="3" xfId="0" applyFill="1" applyBorder="1"/>
    <xf numFmtId="0" fontId="0" fillId="5" borderId="0" xfId="0" applyFill="1" applyBorder="1"/>
    <xf numFmtId="0" fontId="0" fillId="6" borderId="0" xfId="0" applyFill="1" applyBorder="1"/>
    <xf numFmtId="0" fontId="0" fillId="6" borderId="5" xfId="0" applyFill="1" applyBorder="1"/>
    <xf numFmtId="0" fontId="3" fillId="0" borderId="0" xfId="0" applyFont="1" applyBorder="1" applyAlignment="1">
      <alignment horizontal="center"/>
    </xf>
    <xf numFmtId="0" fontId="0" fillId="2" borderId="0" xfId="0" applyFont="1" applyFill="1" applyBorder="1"/>
    <xf numFmtId="0" fontId="0" fillId="0" borderId="0" xfId="0" applyFill="1" applyBorder="1"/>
    <xf numFmtId="0" fontId="0" fillId="0" borderId="0" xfId="0" applyFill="1"/>
    <xf numFmtId="0" fontId="4" fillId="0" borderId="0" xfId="0" applyFont="1" applyFill="1" applyBorder="1"/>
    <xf numFmtId="0" fontId="0" fillId="0" borderId="0" xfId="0" applyFont="1" applyFill="1" applyBorder="1"/>
    <xf numFmtId="0" fontId="0" fillId="0" borderId="4" xfId="0" applyFill="1" applyBorder="1"/>
    <xf numFmtId="0" fontId="0" fillId="0" borderId="4" xfId="0" applyFont="1" applyFill="1" applyBorder="1"/>
    <xf numFmtId="0" fontId="4" fillId="0" borderId="4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4" fillId="0" borderId="7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7" borderId="12" xfId="0" applyFill="1" applyBorder="1"/>
    <xf numFmtId="0" fontId="0" fillId="7" borderId="0" xfId="0" applyFill="1" applyBorder="1"/>
    <xf numFmtId="0" fontId="0" fillId="8" borderId="12" xfId="0" applyFill="1" applyBorder="1"/>
    <xf numFmtId="0" fontId="0" fillId="8" borderId="0" xfId="0" applyFill="1" applyBorder="1"/>
    <xf numFmtId="0" fontId="0" fillId="0" borderId="1" xfId="0" applyNumberFormat="1" applyBorder="1"/>
    <xf numFmtId="0" fontId="0" fillId="9" borderId="14" xfId="0" applyFont="1" applyFill="1" applyBorder="1"/>
    <xf numFmtId="0" fontId="0" fillId="9" borderId="15" xfId="0" applyFont="1" applyFill="1" applyBorder="1"/>
    <xf numFmtId="0" fontId="0" fillId="0" borderId="16" xfId="0" applyFill="1" applyBorder="1"/>
    <xf numFmtId="0" fontId="0" fillId="3" borderId="5" xfId="0" applyFill="1" applyBorder="1"/>
    <xf numFmtId="3" fontId="4" fillId="0" borderId="5" xfId="0" applyNumberFormat="1" applyFont="1" applyBorder="1"/>
    <xf numFmtId="0" fontId="5" fillId="10" borderId="7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0</xdr:row>
          <xdr:rowOff>83820</xdr:rowOff>
        </xdr:from>
        <xdr:to>
          <xdr:col>10</xdr:col>
          <xdr:colOff>480060</xdr:colOff>
          <xdr:row>13</xdr:row>
          <xdr:rowOff>76200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P14" sqref="P14"/>
    </sheetView>
  </sheetViews>
  <sheetFormatPr baseColWidth="10" defaultRowHeight="14.4" x14ac:dyDescent="0.3"/>
  <cols>
    <col min="2" max="2" width="12.88671875" customWidth="1"/>
    <col min="3" max="3" width="11.88671875" bestFit="1" customWidth="1"/>
  </cols>
  <sheetData>
    <row r="1" spans="1:6" x14ac:dyDescent="0.3">
      <c r="A1" t="s">
        <v>28</v>
      </c>
    </row>
    <row r="3" spans="1:6" ht="73.5" customHeight="1" x14ac:dyDescent="0.3"/>
    <row r="4" spans="1:6" x14ac:dyDescent="0.3">
      <c r="B4" s="1"/>
      <c r="C4" s="2" t="s">
        <v>0</v>
      </c>
      <c r="D4" s="2" t="s">
        <v>2</v>
      </c>
      <c r="E4" s="2" t="s">
        <v>1</v>
      </c>
      <c r="F4" s="3" t="s">
        <v>3</v>
      </c>
    </row>
    <row r="5" spans="1:6" x14ac:dyDescent="0.3">
      <c r="B5" s="4"/>
      <c r="C5" s="10">
        <v>0</v>
      </c>
      <c r="D5" s="10">
        <v>1</v>
      </c>
      <c r="E5" s="10">
        <v>3</v>
      </c>
      <c r="F5" s="11">
        <v>0</v>
      </c>
    </row>
    <row r="6" spans="1:6" ht="15.6" x14ac:dyDescent="0.35">
      <c r="B6" s="4" t="s">
        <v>11</v>
      </c>
      <c r="C6" s="5">
        <v>171.3</v>
      </c>
      <c r="D6" s="5">
        <v>52.1</v>
      </c>
      <c r="E6" s="5">
        <v>113</v>
      </c>
      <c r="F6" s="6">
        <v>59.6</v>
      </c>
    </row>
    <row r="7" spans="1:6" x14ac:dyDescent="0.3">
      <c r="B7" s="7"/>
      <c r="C7" s="8">
        <f>C5*C6</f>
        <v>0</v>
      </c>
      <c r="D7" s="8">
        <f>D5*D6</f>
        <v>52.1</v>
      </c>
      <c r="E7" s="8">
        <f>E5*E6</f>
        <v>339</v>
      </c>
      <c r="F7" s="9">
        <f>F5*F6</f>
        <v>0</v>
      </c>
    </row>
    <row r="10" spans="1:6" x14ac:dyDescent="0.3">
      <c r="B10" s="1"/>
      <c r="C10" s="2" t="s">
        <v>0</v>
      </c>
      <c r="D10" s="2" t="s">
        <v>2</v>
      </c>
      <c r="E10" s="2" t="s">
        <v>1</v>
      </c>
      <c r="F10" s="3" t="s">
        <v>3</v>
      </c>
    </row>
    <row r="11" spans="1:6" x14ac:dyDescent="0.3">
      <c r="B11" s="4"/>
      <c r="C11" s="10">
        <f>C5</f>
        <v>0</v>
      </c>
      <c r="D11" s="10">
        <f>D5</f>
        <v>1</v>
      </c>
      <c r="E11" s="10">
        <f>E5</f>
        <v>3</v>
      </c>
      <c r="F11" s="11">
        <f>F5</f>
        <v>0</v>
      </c>
    </row>
    <row r="12" spans="1:6" x14ac:dyDescent="0.3">
      <c r="B12" s="4" t="s">
        <v>4</v>
      </c>
      <c r="C12" s="5">
        <v>37.786155999999998</v>
      </c>
      <c r="D12" s="5">
        <v>0.50099099999999996</v>
      </c>
      <c r="E12" s="5">
        <v>54.522461999999997</v>
      </c>
      <c r="F12" s="6">
        <v>74.991202000000001</v>
      </c>
    </row>
    <row r="13" spans="1:6" x14ac:dyDescent="0.3">
      <c r="B13" s="4" t="s">
        <v>5</v>
      </c>
      <c r="C13" s="5">
        <f>C12*627.509</f>
        <v>23711.152965403999</v>
      </c>
      <c r="D13" s="5">
        <f>D12*627.509</f>
        <v>314.37636141899998</v>
      </c>
      <c r="E13" s="5">
        <f>E12*627.509</f>
        <v>34213.335607157998</v>
      </c>
      <c r="F13" s="6">
        <f>F12*627.509</f>
        <v>47057.654175818003</v>
      </c>
    </row>
    <row r="14" spans="1:6" x14ac:dyDescent="0.3">
      <c r="B14" s="7"/>
      <c r="C14" s="8">
        <f>C11*C13</f>
        <v>0</v>
      </c>
      <c r="D14" s="8">
        <f>D11*D13</f>
        <v>314.37636141899998</v>
      </c>
      <c r="E14" s="8">
        <f>E11*E13</f>
        <v>102640.006821474</v>
      </c>
      <c r="F14" s="9">
        <f>F11*F13</f>
        <v>0</v>
      </c>
    </row>
    <row r="16" spans="1:6" x14ac:dyDescent="0.3">
      <c r="D16" s="24"/>
      <c r="E16" s="24"/>
      <c r="F16" s="24"/>
    </row>
    <row r="17" spans="1:8" x14ac:dyDescent="0.3">
      <c r="B17" s="1" t="s">
        <v>6</v>
      </c>
      <c r="C17" s="3" t="s">
        <v>19</v>
      </c>
      <c r="D17" s="27"/>
      <c r="E17" s="23"/>
      <c r="F17" s="24"/>
    </row>
    <row r="18" spans="1:8" x14ac:dyDescent="0.3">
      <c r="B18" s="15" t="s">
        <v>29</v>
      </c>
      <c r="C18" s="49"/>
      <c r="D18" s="28"/>
      <c r="E18" s="26"/>
      <c r="F18" s="24"/>
    </row>
    <row r="19" spans="1:8" x14ac:dyDescent="0.3">
      <c r="B19" s="4"/>
      <c r="C19" s="11">
        <v>1</v>
      </c>
      <c r="D19" s="29"/>
      <c r="E19" s="23"/>
      <c r="F19" s="24"/>
    </row>
    <row r="20" spans="1:8" x14ac:dyDescent="0.3">
      <c r="B20" s="4" t="s">
        <v>4</v>
      </c>
      <c r="C20" s="50">
        <v>164.57586699999999</v>
      </c>
      <c r="D20" s="29"/>
      <c r="E20" s="23"/>
      <c r="F20" s="24"/>
    </row>
    <row r="21" spans="1:8" x14ac:dyDescent="0.3">
      <c r="B21" s="4" t="s">
        <v>5</v>
      </c>
      <c r="C21" s="6">
        <f>C20*627.509</f>
        <v>103272.83772530299</v>
      </c>
      <c r="D21" s="27"/>
      <c r="E21" s="23"/>
      <c r="F21" s="24"/>
    </row>
    <row r="22" spans="1:8" x14ac:dyDescent="0.3">
      <c r="B22" s="7"/>
      <c r="C22" s="9">
        <f>C19*C21</f>
        <v>103272.83772530299</v>
      </c>
      <c r="D22" s="27"/>
      <c r="E22" s="23"/>
      <c r="F22" s="24"/>
    </row>
    <row r="23" spans="1:8" x14ac:dyDescent="0.3">
      <c r="D23" s="24"/>
      <c r="E23" s="24"/>
      <c r="F23" s="24"/>
    </row>
    <row r="24" spans="1:8" x14ac:dyDescent="0.3">
      <c r="D24" s="24"/>
      <c r="E24" s="24"/>
      <c r="F24" s="24"/>
    </row>
    <row r="25" spans="1:8" ht="15.6" x14ac:dyDescent="0.35">
      <c r="B25" s="1" t="s">
        <v>10</v>
      </c>
      <c r="C25" s="2"/>
      <c r="D25" s="2" t="s">
        <v>7</v>
      </c>
      <c r="E25" s="2" t="s">
        <v>26</v>
      </c>
      <c r="F25" s="3" t="s">
        <v>27</v>
      </c>
    </row>
    <row r="26" spans="1:8" x14ac:dyDescent="0.3">
      <c r="B26" s="15">
        <f>-D26+E26+F26</f>
        <v>72.645457590007595</v>
      </c>
      <c r="C26" s="5" t="s">
        <v>8</v>
      </c>
      <c r="D26" s="5">
        <f>C22+D22</f>
        <v>103272.83772530299</v>
      </c>
      <c r="E26" s="5">
        <f>C14+E14+D14+F14</f>
        <v>102954.383182893</v>
      </c>
      <c r="F26" s="6">
        <f>C7+E7+D7+F7</f>
        <v>391.1</v>
      </c>
    </row>
    <row r="27" spans="1:8" x14ac:dyDescent="0.3">
      <c r="B27" s="14">
        <f>B26*4.187</f>
        <v>304.16653092936184</v>
      </c>
      <c r="C27" s="13" t="s">
        <v>9</v>
      </c>
      <c r="D27" s="13"/>
      <c r="E27" s="13"/>
      <c r="F27" s="12"/>
    </row>
    <row r="29" spans="1:8" x14ac:dyDescent="0.3">
      <c r="A29" s="23"/>
      <c r="B29" s="23"/>
      <c r="C29" s="23"/>
      <c r="D29" s="23"/>
      <c r="E29" s="23"/>
      <c r="F29" s="23"/>
      <c r="G29" s="23"/>
      <c r="H29" s="24"/>
    </row>
    <row r="30" spans="1:8" ht="15.6" x14ac:dyDescent="0.35">
      <c r="A30" s="23"/>
      <c r="B30" s="30" t="s">
        <v>20</v>
      </c>
      <c r="C30" s="31"/>
      <c r="D30" s="31" t="s">
        <v>24</v>
      </c>
      <c r="E30" s="31" t="s">
        <v>25</v>
      </c>
      <c r="F30" s="23"/>
      <c r="G30" s="23"/>
      <c r="H30" s="24"/>
    </row>
    <row r="31" spans="1:8" x14ac:dyDescent="0.3">
      <c r="A31" s="23"/>
      <c r="B31" s="27" t="s">
        <v>21</v>
      </c>
      <c r="C31" s="25">
        <v>0</v>
      </c>
      <c r="D31" s="22"/>
      <c r="E31" s="32" t="s">
        <v>8</v>
      </c>
      <c r="F31" s="23"/>
      <c r="G31" s="23"/>
      <c r="H31" s="24"/>
    </row>
    <row r="32" spans="1:8" x14ac:dyDescent="0.3">
      <c r="A32" s="23"/>
      <c r="B32" s="33" t="s">
        <v>30</v>
      </c>
      <c r="C32" s="35">
        <v>36</v>
      </c>
      <c r="D32" s="51">
        <f>(C32+273.15)*105/1000/4.187</f>
        <v>7.7527465966085494</v>
      </c>
      <c r="E32" s="34"/>
      <c r="F32" s="23"/>
      <c r="G32" s="23"/>
      <c r="H32" s="24"/>
    </row>
    <row r="33" spans="1:8" x14ac:dyDescent="0.3">
      <c r="A33" s="23"/>
      <c r="B33" s="23"/>
      <c r="C33" s="23"/>
      <c r="D33" s="23"/>
      <c r="E33" s="23"/>
      <c r="F33" s="23"/>
      <c r="G33" s="23"/>
      <c r="H33" s="24"/>
    </row>
    <row r="34" spans="1:8" ht="15" thickBot="1" x14ac:dyDescent="0.35">
      <c r="A34" s="23"/>
      <c r="B34" s="23"/>
      <c r="C34" s="23"/>
      <c r="D34" s="23"/>
      <c r="E34" s="23"/>
      <c r="F34" s="23"/>
      <c r="G34" s="23"/>
      <c r="H34" s="24"/>
    </row>
    <row r="35" spans="1:8" x14ac:dyDescent="0.3">
      <c r="A35" s="23"/>
      <c r="B35" s="36" t="s">
        <v>22</v>
      </c>
      <c r="C35" s="37"/>
      <c r="D35" s="38"/>
      <c r="E35" s="23"/>
      <c r="H35" s="24"/>
    </row>
    <row r="36" spans="1:8" ht="15.6" x14ac:dyDescent="0.35">
      <c r="A36" s="23"/>
      <c r="B36" s="39" t="s">
        <v>23</v>
      </c>
      <c r="C36" s="18"/>
      <c r="D36" s="40"/>
      <c r="E36" s="25"/>
      <c r="H36" s="24"/>
    </row>
    <row r="37" spans="1:8" x14ac:dyDescent="0.3">
      <c r="A37" s="23"/>
      <c r="B37" s="43">
        <f>B26-D31-D32</f>
        <v>64.892710993399049</v>
      </c>
      <c r="C37" s="44" t="s">
        <v>8</v>
      </c>
      <c r="D37" s="40"/>
      <c r="E37" s="25"/>
      <c r="F37" s="23"/>
      <c r="G37" s="23"/>
      <c r="H37" s="24"/>
    </row>
    <row r="38" spans="1:8" x14ac:dyDescent="0.3">
      <c r="A38" s="23"/>
      <c r="B38" s="41">
        <f>B37*4.187</f>
        <v>271.70578092936182</v>
      </c>
      <c r="C38" s="42" t="s">
        <v>9</v>
      </c>
      <c r="D38" s="40"/>
      <c r="E38" s="23"/>
      <c r="F38" s="45">
        <v>8.3140000000000001</v>
      </c>
      <c r="G38" s="3" t="s">
        <v>12</v>
      </c>
      <c r="H38" s="24"/>
    </row>
    <row r="39" spans="1:8" ht="15" thickBot="1" x14ac:dyDescent="0.35">
      <c r="A39" s="23"/>
      <c r="B39" s="47">
        <f>B38/C45*1000</f>
        <v>6312.8666572807115</v>
      </c>
      <c r="C39" s="46" t="s">
        <v>16</v>
      </c>
      <c r="D39" s="48"/>
      <c r="E39" s="23"/>
      <c r="F39" s="7">
        <v>298.14999999999998</v>
      </c>
      <c r="G39" s="12" t="s">
        <v>13</v>
      </c>
      <c r="H39" s="24"/>
    </row>
    <row r="40" spans="1:8" x14ac:dyDescent="0.3">
      <c r="A40" s="23"/>
      <c r="B40" s="23"/>
      <c r="C40" s="23"/>
      <c r="D40" s="23"/>
      <c r="E40" s="23"/>
      <c r="F40" s="23"/>
      <c r="G40" s="23"/>
      <c r="H40" s="24"/>
    </row>
    <row r="41" spans="1:8" x14ac:dyDescent="0.3">
      <c r="H41" s="24"/>
    </row>
    <row r="42" spans="1:8" ht="15.6" x14ac:dyDescent="0.35">
      <c r="B42" s="1" t="s">
        <v>14</v>
      </c>
      <c r="C42" s="2"/>
      <c r="D42" s="2"/>
      <c r="E42" s="16">
        <f>B38+(C44*F39*F38*0.001)</f>
        <v>276.66341912936184</v>
      </c>
      <c r="F42" s="17" t="s">
        <v>9</v>
      </c>
      <c r="H42" s="24"/>
    </row>
    <row r="43" spans="1:8" x14ac:dyDescent="0.3">
      <c r="B43" s="4"/>
      <c r="C43" s="5"/>
      <c r="D43" s="5"/>
      <c r="E43" s="19">
        <f>E42/C45*1000</f>
        <v>6428.0534184331282</v>
      </c>
      <c r="F43" s="20" t="s">
        <v>16</v>
      </c>
      <c r="H43" s="24"/>
    </row>
    <row r="44" spans="1:8" x14ac:dyDescent="0.3">
      <c r="B44" s="4" t="s">
        <v>15</v>
      </c>
      <c r="C44" s="18">
        <f>E5/2+D5/2+F5/2</f>
        <v>2</v>
      </c>
      <c r="D44" s="5"/>
      <c r="E44" s="21" t="s">
        <v>18</v>
      </c>
      <c r="F44" s="6"/>
    </row>
    <row r="45" spans="1:8" x14ac:dyDescent="0.3">
      <c r="B45" s="7" t="s">
        <v>17</v>
      </c>
      <c r="C45" s="8">
        <f>C5*12.01+E5*14.01+D5*1.01+F5*16</f>
        <v>43.04</v>
      </c>
      <c r="D45" s="13"/>
      <c r="E45" s="13"/>
      <c r="F45" s="12"/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1029" r:id="rId4">
          <objectPr defaultSize="0" r:id="rId5">
            <anchor moveWithCells="1">
              <from>
                <xdr:col>6</xdr:col>
                <xdr:colOff>297180</xdr:colOff>
                <xdr:row>0</xdr:row>
                <xdr:rowOff>83820</xdr:rowOff>
              </from>
              <to>
                <xdr:col>10</xdr:col>
                <xdr:colOff>480060</xdr:colOff>
                <xdr:row>13</xdr:row>
                <xdr:rowOff>76200</xdr:rowOff>
              </to>
            </anchor>
          </objectPr>
        </oleObject>
      </mc:Choice>
      <mc:Fallback>
        <oleObject progId="ChemDraw.Document.6.0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jstch</dc:creator>
  <cp:lastModifiedBy>Dr. Jörg Stierstorfer</cp:lastModifiedBy>
  <dcterms:created xsi:type="dcterms:W3CDTF">2009-07-15T09:37:46Z</dcterms:created>
  <dcterms:modified xsi:type="dcterms:W3CDTF">2017-12-20T10:17:23Z</dcterms:modified>
</cp:coreProperties>
</file>