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stch\Documents\Vorlesungen\Vorlesung Moderne AC\2019\"/>
    </mc:Choice>
  </mc:AlternateContent>
  <bookViews>
    <workbookView xWindow="0" yWindow="0" windowWidth="16380" windowHeight="8196" tabRatio="281"/>
  </bookViews>
  <sheets>
    <sheet name="CBS-4M" sheetId="1" r:id="rId1"/>
    <sheet name="Conversions" sheetId="4" r:id="rId2"/>
  </sheets>
  <calcPr calcId="162913"/>
</workbook>
</file>

<file path=xl/calcChain.xml><?xml version="1.0" encoding="utf-8"?>
<calcChain xmlns="http://schemas.openxmlformats.org/spreadsheetml/2006/main">
  <c r="I50" i="1" l="1"/>
  <c r="G50" i="1"/>
  <c r="F46" i="1"/>
  <c r="F42" i="1"/>
  <c r="I15" i="1"/>
  <c r="G15" i="1"/>
  <c r="F11" i="1"/>
  <c r="G11" i="1" s="1"/>
  <c r="H11" i="1" s="1"/>
  <c r="G7" i="1"/>
  <c r="G6" i="1"/>
  <c r="F50" i="1" l="1"/>
  <c r="H50" i="1" s="1"/>
  <c r="J50" i="1" s="1"/>
  <c r="F15" i="1"/>
  <c r="H15" i="1" s="1"/>
  <c r="J15" i="1" s="1"/>
  <c r="F29" i="4" l="1"/>
  <c r="F17" i="4"/>
  <c r="F4" i="4"/>
</calcChain>
</file>

<file path=xl/comments1.xml><?xml version="1.0" encoding="utf-8"?>
<comments xmlns="http://schemas.openxmlformats.org/spreadsheetml/2006/main">
  <authors>
    <author>Dániel Izsák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CBS-4M enthalpy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charge of the ions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amount of the ions in the formula unit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volume of the unit cell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number of formula unit in the unit cell</t>
        </r>
      </text>
    </comment>
    <comment ref="B20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amount of crystal water</t>
        </r>
      </text>
    </comment>
    <comment ref="B23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in brackets: ion charges</t>
        </r>
      </text>
    </comment>
    <comment ref="B24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in brackets: ion charges</t>
        </r>
      </text>
    </comment>
    <comment ref="B25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in brackets: ion charges</t>
        </r>
      </text>
    </comment>
    <comment ref="B26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in brackets: ion charges</t>
        </r>
      </text>
    </comment>
    <comment ref="B27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in brackets: ion charges</t>
        </r>
      </text>
    </comment>
    <comment ref="B29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use the corresponding constants from above</t>
        </r>
      </text>
    </comment>
    <comment ref="C31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e.g. sodium cation</t>
        </r>
      </text>
    </comment>
    <comment ref="C32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e.g. azide anion</t>
        </r>
      </text>
    </comment>
    <comment ref="C33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e.g. tetrazolate anion</t>
        </r>
      </text>
    </comment>
    <comment ref="B35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use the corresponding constants from above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CBS-4M enthalpy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constant for solids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constant for liquids</t>
        </r>
      </text>
    </comment>
    <comment ref="B53" authorId="0" shapeId="0">
      <text>
        <r>
          <rPr>
            <b/>
            <sz val="9"/>
            <color indexed="81"/>
            <rFont val="Tahoma"/>
            <charset val="1"/>
          </rPr>
          <t>Dániel Izsák:</t>
        </r>
        <r>
          <rPr>
            <sz val="9"/>
            <color indexed="81"/>
            <rFont val="Tahoma"/>
            <charset val="1"/>
          </rPr>
          <t xml:space="preserve">
use the corresponding constant from above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Dániel Izsák:</t>
        </r>
        <r>
          <rPr>
            <sz val="9"/>
            <color indexed="81"/>
            <rFont val="Tahoma"/>
            <family val="2"/>
          </rPr>
          <t xml:space="preserve">
melting point for solids,
boiling point for liquids;
if the compound has only a decomposition point then use that</t>
        </r>
      </text>
    </comment>
  </commentList>
</comments>
</file>

<file path=xl/sharedStrings.xml><?xml version="1.0" encoding="utf-8"?>
<sst xmlns="http://schemas.openxmlformats.org/spreadsheetml/2006/main" count="123" uniqueCount="75">
  <si>
    <t>H</t>
  </si>
  <si>
    <t>C</t>
  </si>
  <si>
    <t>N</t>
  </si>
  <si>
    <t>O</t>
  </si>
  <si>
    <t>Cl</t>
  </si>
  <si>
    <t>α</t>
  </si>
  <si>
    <t>β</t>
  </si>
  <si>
    <t>F</t>
  </si>
  <si>
    <t>Na</t>
  </si>
  <si>
    <t>K</t>
  </si>
  <si>
    <t>use</t>
  </si>
  <si>
    <t>solid</t>
  </si>
  <si>
    <t>liquid</t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</si>
  <si>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H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(g)</t>
    </r>
    <r>
      <rPr>
        <sz val="12"/>
        <rFont val="Arial"/>
        <family val="2"/>
      </rPr>
      <t>(A) / kJ mol</t>
    </r>
    <r>
      <rPr>
        <vertAlign val="superscript"/>
        <sz val="12"/>
        <rFont val="Arial"/>
        <family val="2"/>
      </rPr>
      <t>−1</t>
    </r>
  </si>
  <si>
    <r>
      <rPr>
        <i/>
        <sz val="12"/>
        <rFont val="Arial"/>
        <family val="2"/>
      </rPr>
      <t>H</t>
    </r>
    <r>
      <rPr>
        <sz val="12"/>
        <rFont val="Arial"/>
        <family val="2"/>
      </rPr>
      <t>°(A) / a.u.</t>
    </r>
  </si>
  <si>
    <r>
      <rPr>
        <i/>
        <sz val="12"/>
        <rFont val="Arial"/>
        <family val="2"/>
      </rPr>
      <t>H</t>
    </r>
    <r>
      <rPr>
        <sz val="12"/>
        <rFont val="Arial"/>
        <family val="2"/>
      </rPr>
      <t>°(M) / a.u.</t>
    </r>
  </si>
  <si>
    <t>XY (1:1)</t>
  </si>
  <si>
    <t>XY (2:2)</t>
  </si>
  <si>
    <r>
      <t>XY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(2:1)</t>
    </r>
  </si>
  <si>
    <r>
      <t>X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Y (1:2)</t>
    </r>
  </si>
  <si>
    <r>
      <t>X</t>
    </r>
    <r>
      <rPr>
        <vertAlign val="subscript"/>
        <sz val="12"/>
        <rFont val="Arial"/>
        <family val="2"/>
      </rPr>
      <t>p</t>
    </r>
    <r>
      <rPr>
        <sz val="12"/>
        <rFont val="Arial"/>
        <family val="2"/>
      </rPr>
      <t>Y</t>
    </r>
    <r>
      <rPr>
        <vertAlign val="subscript"/>
        <sz val="12"/>
        <rFont val="Arial"/>
        <family val="2"/>
      </rPr>
      <t>q</t>
    </r>
    <r>
      <rPr>
        <sz val="12"/>
        <rFont val="Arial"/>
        <family val="2"/>
      </rPr>
      <t xml:space="preserve"> (q:p)</t>
    </r>
  </si>
  <si>
    <t>X</t>
  </si>
  <si>
    <t>Y</t>
  </si>
  <si>
    <r>
      <rPr>
        <i/>
        <sz val="12"/>
        <rFont val="Arial"/>
        <family val="2"/>
      </rPr>
      <t>V</t>
    </r>
    <r>
      <rPr>
        <vertAlign val="subscript"/>
        <sz val="12"/>
        <rFont val="Arial"/>
        <family val="2"/>
      </rPr>
      <t>M</t>
    </r>
    <r>
      <rPr>
        <sz val="12"/>
        <rFont val="Arial"/>
        <family val="2"/>
      </rPr>
      <t xml:space="preserve"> / nm</t>
    </r>
    <r>
      <rPr>
        <vertAlign val="superscript"/>
        <sz val="12"/>
        <rFont val="Arial"/>
        <family val="2"/>
      </rPr>
      <t>3</t>
    </r>
  </si>
  <si>
    <r>
      <rPr>
        <i/>
        <sz val="12"/>
        <rFont val="Arial"/>
        <family val="2"/>
      </rPr>
      <t>M</t>
    </r>
    <r>
      <rPr>
        <sz val="12"/>
        <rFont val="Arial"/>
        <family val="2"/>
      </rPr>
      <t xml:space="preserve"> / g mol</t>
    </r>
    <r>
      <rPr>
        <vertAlign val="superscript"/>
        <sz val="12"/>
        <rFont val="Arial"/>
        <family val="2"/>
      </rPr>
      <t>−1</t>
    </r>
  </si>
  <si>
    <t>Charge</t>
  </si>
  <si>
    <t>Amount</t>
  </si>
  <si>
    <r>
      <t>∆</t>
    </r>
    <r>
      <rPr>
        <i/>
        <sz val="12"/>
        <rFont val="Arial"/>
        <family val="2"/>
      </rPr>
      <t>U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 / kJ mol</t>
    </r>
    <r>
      <rPr>
        <vertAlign val="superscript"/>
        <sz val="12"/>
        <rFont val="Arial"/>
        <family val="2"/>
      </rPr>
      <t>−1</t>
    </r>
  </si>
  <si>
    <r>
      <t>∆</t>
    </r>
    <r>
      <rPr>
        <i/>
        <sz val="12"/>
        <rFont val="Arial"/>
        <family val="2"/>
      </rPr>
      <t>H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 / kJ mol</t>
    </r>
    <r>
      <rPr>
        <vertAlign val="superscript"/>
        <sz val="12"/>
        <rFont val="Arial"/>
        <family val="2"/>
      </rPr>
      <t>−1</t>
    </r>
  </si>
  <si>
    <t>Enthalpies of formation of the gas-phase species M.</t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</si>
  <si>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H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(g)</t>
    </r>
    <r>
      <rPr>
        <sz val="12"/>
        <rFont val="Arial"/>
        <family val="2"/>
      </rPr>
      <t>(M) / kJ mol</t>
    </r>
    <r>
      <rPr>
        <vertAlign val="superscript"/>
        <sz val="12"/>
        <rFont val="Arial"/>
        <family val="2"/>
      </rPr>
      <t>−1</t>
    </r>
  </si>
  <si>
    <r>
      <t>∆</t>
    </r>
    <r>
      <rPr>
        <i/>
        <sz val="12"/>
        <rFont val="Arial"/>
        <family val="2"/>
      </rPr>
      <t>n</t>
    </r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</si>
  <si>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H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(s)</t>
    </r>
    <r>
      <rPr>
        <sz val="12"/>
        <rFont val="Arial"/>
        <family val="2"/>
      </rPr>
      <t xml:space="preserve"> / kJ mol</t>
    </r>
    <r>
      <rPr>
        <vertAlign val="superscript"/>
        <sz val="12"/>
        <rFont val="Arial"/>
        <family val="2"/>
      </rPr>
      <t>−1</t>
    </r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</si>
  <si>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U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(s)</t>
    </r>
    <r>
      <rPr>
        <sz val="12"/>
        <rFont val="Arial"/>
        <family val="2"/>
      </rPr>
      <t xml:space="preserve"> / kJ mol</t>
    </r>
    <r>
      <rPr>
        <vertAlign val="superscript"/>
        <sz val="12"/>
        <rFont val="Arial"/>
        <family val="2"/>
      </rPr>
      <t>−1</t>
    </r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</si>
  <si>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U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(s)</t>
    </r>
    <r>
      <rPr>
        <sz val="12"/>
        <rFont val="Arial"/>
        <family val="2"/>
      </rPr>
      <t xml:space="preserve"> / kJ kg</t>
    </r>
    <r>
      <rPr>
        <vertAlign val="superscript"/>
        <sz val="12"/>
        <rFont val="Arial"/>
        <family val="2"/>
      </rPr>
      <t>−1</t>
    </r>
  </si>
  <si>
    <t>Constants</t>
  </si>
  <si>
    <t>Formula</t>
  </si>
  <si>
    <r>
      <rPr>
        <i/>
        <sz val="12"/>
        <rFont val="Arial"/>
        <family val="2"/>
      </rPr>
      <t>T</t>
    </r>
    <r>
      <rPr>
        <sz val="12"/>
        <rFont val="Arial"/>
        <family val="2"/>
      </rPr>
      <t xml:space="preserve"> / °C</t>
    </r>
  </si>
  <si>
    <t>Neutral Compounds</t>
  </si>
  <si>
    <t>Ionic Compounds</t>
  </si>
  <si>
    <t>Results</t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</si>
  <si>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H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(s/l)</t>
    </r>
    <r>
      <rPr>
        <sz val="12"/>
        <rFont val="Arial"/>
        <family val="2"/>
      </rPr>
      <t xml:space="preserve"> / kJ mol</t>
    </r>
    <r>
      <rPr>
        <vertAlign val="superscript"/>
        <sz val="12"/>
        <rFont val="Arial"/>
        <family val="2"/>
      </rPr>
      <t>−1</t>
    </r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</si>
  <si>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U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(s/l)</t>
    </r>
    <r>
      <rPr>
        <sz val="12"/>
        <rFont val="Arial"/>
        <family val="2"/>
      </rPr>
      <t xml:space="preserve"> / kJ mol</t>
    </r>
    <r>
      <rPr>
        <vertAlign val="superscript"/>
        <sz val="12"/>
        <rFont val="Arial"/>
        <family val="2"/>
      </rPr>
      <t>−1</t>
    </r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</si>
  <si>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U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(s/l)</t>
    </r>
    <r>
      <rPr>
        <sz val="12"/>
        <rFont val="Arial"/>
        <family val="2"/>
      </rPr>
      <t xml:space="preserve"> / kJ kg</t>
    </r>
    <r>
      <rPr>
        <vertAlign val="superscript"/>
        <sz val="12"/>
        <rFont val="Arial"/>
        <family val="2"/>
      </rPr>
      <t>−1</t>
    </r>
  </si>
  <si>
    <r>
      <t xml:space="preserve">a) P. J. Linstrom, W. G. Mallard (Editors), </t>
    </r>
    <r>
      <rPr>
        <i/>
        <sz val="12"/>
        <rFont val="Arial"/>
        <family val="2"/>
      </rPr>
      <t>NIST Standard Reference Database Number 69</t>
    </r>
    <r>
      <rPr>
        <sz val="12"/>
        <rFont val="Arial"/>
        <family val="2"/>
      </rPr>
      <t xml:space="preserve">, http://webbook.nist.gov/chemistry/ (May </t>
    </r>
    <r>
      <rPr>
        <b/>
        <sz val="12"/>
        <rFont val="Arial"/>
        <family val="2"/>
      </rPr>
      <t>2011</t>
    </r>
    <r>
      <rPr>
        <sz val="12"/>
        <rFont val="Arial"/>
        <family val="2"/>
      </rPr>
      <t xml:space="preserve">); </t>
    </r>
  </si>
  <si>
    <r>
      <t xml:space="preserve">b) J. D. Cox, D. D. Wagman, V. A. Medvedev, </t>
    </r>
    <r>
      <rPr>
        <i/>
        <sz val="12"/>
        <rFont val="Arial"/>
        <family val="2"/>
      </rPr>
      <t>CODATA Key Values for Thermodynamics</t>
    </r>
    <r>
      <rPr>
        <sz val="12"/>
        <rFont val="Arial"/>
        <family val="2"/>
      </rPr>
      <t xml:space="preserve">, Hemisphere Publishing Corp., New York, </t>
    </r>
    <r>
      <rPr>
        <b/>
        <sz val="12"/>
        <rFont val="Arial"/>
        <family val="2"/>
      </rPr>
      <t>1984</t>
    </r>
    <r>
      <rPr>
        <sz val="12"/>
        <rFont val="Arial"/>
        <family val="2"/>
      </rPr>
      <t>.</t>
    </r>
  </si>
  <si>
    <r>
      <t>∆</t>
    </r>
    <r>
      <rPr>
        <vertAlign val="subscript"/>
        <sz val="12"/>
        <rFont val="Arial"/>
        <family val="2"/>
      </rPr>
      <t>f</t>
    </r>
    <r>
      <rPr>
        <i/>
        <sz val="12"/>
        <rFont val="Arial"/>
        <family val="2"/>
      </rPr>
      <t>H</t>
    </r>
    <r>
      <rPr>
        <sz val="12"/>
        <rFont val="Arial"/>
        <family val="2"/>
      </rPr>
      <t>°</t>
    </r>
    <r>
      <rPr>
        <vertAlign val="subscript"/>
        <sz val="12"/>
        <rFont val="Arial"/>
        <family val="2"/>
      </rPr>
      <t>(g)</t>
    </r>
    <r>
      <rPr>
        <sz val="12"/>
        <rFont val="Arial"/>
        <family val="2"/>
      </rPr>
      <t>(A)</t>
    </r>
  </si>
  <si>
    <t>References</t>
  </si>
  <si>
    <r>
      <t xml:space="preserve">M. E. Wieser, Atomic weights of the elements 2005 (IUPAC Technical Report), </t>
    </r>
    <r>
      <rPr>
        <i/>
        <sz val="12"/>
        <rFont val="Arial"/>
        <family val="2"/>
      </rPr>
      <t>Pure and Applied Chemistry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2006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78</t>
    </r>
    <r>
      <rPr>
        <sz val="12"/>
        <rFont val="Arial"/>
        <family val="2"/>
      </rPr>
      <t>, 2051</t>
    </r>
    <r>
      <rPr>
        <sz val="12"/>
        <rFont val="Calibri"/>
        <family val="2"/>
      </rPr>
      <t>–</t>
    </r>
    <r>
      <rPr>
        <sz val="12"/>
        <rFont val="Arial"/>
        <family val="2"/>
      </rPr>
      <t>2066, doi:10.1351/pac200678112051.</t>
    </r>
  </si>
  <si>
    <t>M</t>
  </si>
  <si>
    <r>
      <rPr>
        <i/>
        <sz val="12"/>
        <rFont val="Arial"/>
        <family val="2"/>
      </rPr>
      <t>V</t>
    </r>
    <r>
      <rPr>
        <sz val="12"/>
        <rFont val="Arial"/>
        <family val="2"/>
      </rPr>
      <t xml:space="preserve"> / Å</t>
    </r>
  </si>
  <si>
    <t>Z</t>
  </si>
  <si>
    <t>Enthalpy of formation of the gas-phase species M.</t>
  </si>
  <si>
    <t>Condensed phase enthalpy and energies of formation.</t>
  </si>
  <si>
    <r>
      <rPr>
        <i/>
        <sz val="12"/>
        <rFont val="Arial"/>
        <family val="2"/>
      </rPr>
      <t>n</t>
    </r>
    <r>
      <rPr>
        <sz val="12"/>
        <rFont val="Arial"/>
        <family val="2"/>
      </rPr>
      <t>(H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O)</t>
    </r>
  </si>
  <si>
    <r>
      <rPr>
        <i/>
        <sz val="12"/>
        <rFont val="Arial"/>
        <family val="2"/>
      </rPr>
      <t>n</t>
    </r>
    <r>
      <rPr>
        <vertAlign val="subscript"/>
        <sz val="12"/>
        <rFont val="Arial"/>
        <family val="2"/>
      </rPr>
      <t>X</t>
    </r>
    <r>
      <rPr>
        <sz val="12"/>
        <rFont val="Arial"/>
        <family val="2"/>
      </rPr>
      <t xml:space="preserve">, </t>
    </r>
    <r>
      <rPr>
        <i/>
        <sz val="12"/>
        <rFont val="Arial"/>
        <family val="2"/>
      </rPr>
      <t>n</t>
    </r>
    <r>
      <rPr>
        <vertAlign val="subscript"/>
        <sz val="12"/>
        <rFont val="Arial"/>
        <family val="2"/>
      </rPr>
      <t>Y</t>
    </r>
  </si>
  <si>
    <t>monoatomic</t>
  </si>
  <si>
    <t>linear polyatomic</t>
  </si>
  <si>
    <t>non-l. polyatomic</t>
  </si>
  <si>
    <t>Formula (M)</t>
  </si>
  <si>
    <r>
      <rPr>
        <i/>
        <sz val="12"/>
        <rFont val="Arial"/>
        <family val="2"/>
      </rPr>
      <t>ρ</t>
    </r>
    <r>
      <rPr>
        <sz val="12"/>
        <rFont val="Arial"/>
        <family val="2"/>
      </rPr>
      <t>(M</t>
    </r>
    <r>
      <rPr>
        <sz val="12"/>
        <rFont val="Arial"/>
        <family val="2"/>
      </rPr>
      <t>)</t>
    </r>
  </si>
  <si>
    <r>
      <rPr>
        <i/>
        <sz val="12"/>
        <rFont val="Arial"/>
        <family val="2"/>
      </rPr>
      <t>ρ</t>
    </r>
    <r>
      <rPr>
        <sz val="12"/>
        <rFont val="Arial"/>
        <family val="2"/>
      </rPr>
      <t>(M) / g cm</t>
    </r>
    <r>
      <rPr>
        <vertAlign val="superscript"/>
        <sz val="12"/>
        <rFont val="Arial"/>
        <family val="2"/>
      </rPr>
      <t>−3</t>
    </r>
  </si>
  <si>
    <r>
      <rPr>
        <i/>
        <sz val="12"/>
        <rFont val="Arial"/>
        <family val="2"/>
      </rPr>
      <t>ρ</t>
    </r>
    <r>
      <rPr>
        <sz val="12"/>
        <rFont val="Arial"/>
        <family val="2"/>
      </rPr>
      <t xml:space="preserve">(M • </t>
    </r>
    <r>
      <rPr>
        <i/>
        <sz val="12"/>
        <rFont val="Arial"/>
        <family val="2"/>
      </rPr>
      <t>n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O)</t>
    </r>
  </si>
  <si>
    <t>Lattice energy and enthalpy of the anhydrous compound.</t>
  </si>
  <si>
    <t>Solid state enthalpy and energies of formation of the anhydrous compound.</t>
  </si>
  <si>
    <r>
      <t>Densities (</t>
    </r>
    <r>
      <rPr>
        <b/>
        <i/>
        <sz val="12"/>
        <rFont val="Arial"/>
        <family val="2"/>
      </rPr>
      <t>ρ</t>
    </r>
    <r>
      <rPr>
        <b/>
        <sz val="12"/>
        <rFont val="Arial"/>
        <family val="2"/>
      </rPr>
      <t xml:space="preserve"> based)</t>
    </r>
  </si>
  <si>
    <r>
      <t>Densities (</t>
    </r>
    <r>
      <rPr>
        <b/>
        <i/>
        <sz val="12"/>
        <rFont val="Arial"/>
        <family val="2"/>
      </rPr>
      <t>V</t>
    </r>
    <r>
      <rPr>
        <b/>
        <vertAlign val="subscript"/>
        <sz val="12"/>
        <rFont val="Arial"/>
        <family val="2"/>
      </rPr>
      <t>M</t>
    </r>
    <r>
      <rPr>
        <b/>
        <sz val="12"/>
        <rFont val="Arial"/>
        <family val="2"/>
      </rPr>
      <t xml:space="preserve"> based)</t>
    </r>
  </si>
  <si>
    <r>
      <rPr>
        <i/>
        <sz val="12"/>
        <rFont val="Arial"/>
        <family val="2"/>
      </rPr>
      <t>ρ</t>
    </r>
    <r>
      <rPr>
        <sz val="12"/>
        <rFont val="Arial"/>
        <family val="2"/>
      </rPr>
      <t xml:space="preserve">(M • </t>
    </r>
    <r>
      <rPr>
        <i/>
        <sz val="12"/>
        <rFont val="Arial"/>
        <family val="2"/>
      </rPr>
      <t>n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O) / g cm</t>
    </r>
    <r>
      <rPr>
        <vertAlign val="superscript"/>
        <sz val="12"/>
        <rFont val="Arial"/>
        <family val="2"/>
      </rPr>
      <t>−3</t>
    </r>
  </si>
  <si>
    <t>Enthalpy of sublimation / vaporization.</t>
  </si>
  <si>
    <r>
      <t>∆</t>
    </r>
    <r>
      <rPr>
        <vertAlign val="subscript"/>
        <sz val="12"/>
        <rFont val="Arial"/>
        <family val="2"/>
      </rPr>
      <t>s/v</t>
    </r>
    <r>
      <rPr>
        <i/>
        <sz val="12"/>
        <rFont val="Arial"/>
        <family val="2"/>
      </rPr>
      <t>H</t>
    </r>
    <r>
      <rPr>
        <sz val="12"/>
        <rFont val="Arial"/>
        <family val="2"/>
      </rPr>
      <t>°</t>
    </r>
    <r>
      <rPr>
        <sz val="12"/>
        <rFont val="Arial"/>
        <family val="2"/>
      </rPr>
      <t xml:space="preserve"> / kJ mol</t>
    </r>
    <r>
      <rPr>
        <vertAlign val="superscript"/>
        <sz val="12"/>
        <rFont val="Arial"/>
        <family val="2"/>
      </rPr>
      <t>−1</t>
    </r>
  </si>
  <si>
    <t>Cation (X)</t>
  </si>
  <si>
    <t>Anion (Y)</t>
  </si>
  <si>
    <t>Approximate the density of the anhydrous compound from the molecular volume of the hydrate.</t>
  </si>
  <si>
    <r>
      <t xml:space="preserve">Approximate the density of the anhydrous compound from the density of the </t>
    </r>
    <r>
      <rPr>
        <b/>
        <sz val="12"/>
        <color theme="6" tint="-0.249977111117893"/>
        <rFont val="Arial"/>
        <family val="2"/>
      </rPr>
      <t>hydrate.</t>
    </r>
  </si>
  <si>
    <r>
      <t xml:space="preserve">Approximate the density of  </t>
    </r>
    <r>
      <rPr>
        <b/>
        <sz val="12"/>
        <color theme="6" tint="-0.249977111117893"/>
        <rFont val="Arial"/>
        <family val="2"/>
      </rPr>
      <t>hydrates from the density of the anhydrous compound.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</si>
</sst>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sz val="12"/>
      <name val="Courier New"/>
      <family val="3"/>
    </font>
    <font>
      <vertAlign val="subscript"/>
      <sz val="12"/>
      <name val="Arial"/>
      <family val="2"/>
    </font>
    <font>
      <b/>
      <sz val="12"/>
      <color theme="6" tint="-0.249977111117893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C000"/>
      <name val="Arial"/>
      <family val="2"/>
    </font>
    <font>
      <b/>
      <i/>
      <sz val="12"/>
      <color indexed="10"/>
      <name val="Arial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vertAlign val="subscript"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indexed="10"/>
      </top>
      <bottom style="thin">
        <color rgb="FFFF0000"/>
      </bottom>
      <diagonal/>
    </border>
    <border>
      <left/>
      <right style="thin">
        <color rgb="FFFF0000"/>
      </right>
      <top style="thin">
        <color indexed="10"/>
      </top>
      <bottom style="thin">
        <color rgb="FFFF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2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56"/>
  <sheetViews>
    <sheetView tabSelected="1" workbookViewId="0">
      <selection activeCell="F18" sqref="F18"/>
    </sheetView>
  </sheetViews>
  <sheetFormatPr baseColWidth="10" defaultColWidth="11.5546875" defaultRowHeight="21.9" customHeight="1" x14ac:dyDescent="0.25"/>
  <cols>
    <col min="1" max="1" width="3.6640625" customWidth="1"/>
    <col min="2" max="2" width="14.6640625" style="1" customWidth="1"/>
    <col min="3" max="4" width="18.6640625" style="1" customWidth="1"/>
    <col min="5" max="7" width="22.6640625" style="1" customWidth="1"/>
    <col min="8" max="8" width="20.6640625" style="1" customWidth="1"/>
    <col min="9" max="9" width="14.6640625" style="1" customWidth="1"/>
    <col min="10" max="10" width="18.6640625" style="1" customWidth="1"/>
    <col min="11" max="16384" width="11.5546875" style="1"/>
  </cols>
  <sheetData>
    <row r="2" spans="2:10" ht="21.9" customHeight="1" x14ac:dyDescent="0.25">
      <c r="B2" s="2" t="s">
        <v>39</v>
      </c>
      <c r="F2" s="2" t="s">
        <v>40</v>
      </c>
    </row>
    <row r="3" spans="2:10" ht="21.9" customHeight="1" x14ac:dyDescent="0.25">
      <c r="J3" s="9"/>
    </row>
    <row r="4" spans="2:10" ht="21.9" customHeight="1" x14ac:dyDescent="0.25">
      <c r="C4" s="18" t="s">
        <v>70</v>
      </c>
      <c r="D4" s="18" t="s">
        <v>71</v>
      </c>
      <c r="F4" s="1" t="s">
        <v>29</v>
      </c>
    </row>
    <row r="5" spans="2:10" ht="21.9" customHeight="1" x14ac:dyDescent="0.25">
      <c r="B5" s="1" t="s">
        <v>0</v>
      </c>
      <c r="C5" s="4">
        <v>0</v>
      </c>
      <c r="D5" s="4">
        <v>0</v>
      </c>
      <c r="G5" s="18" t="s">
        <v>30</v>
      </c>
    </row>
    <row r="6" spans="2:10" ht="21.9" customHeight="1" x14ac:dyDescent="0.25">
      <c r="B6" s="1" t="s">
        <v>1</v>
      </c>
      <c r="C6" s="4">
        <v>0</v>
      </c>
      <c r="D6" s="4">
        <v>2</v>
      </c>
      <c r="F6" s="1" t="s">
        <v>21</v>
      </c>
      <c r="G6" s="22">
        <f>((C15-((C5*D62)+(C6*D63)+(C7*D64)+(C8*D65)+(C9*D66)+(C10*D67)+(C11*D68)+(C12*D69)))*627.509*4.184)+((C5*E62)+(C6*E63)+(C7*E64)+(C8*E65)+(C9*E66)+(C10*E67)+(C11*E68)+(C12*E69))</f>
        <v>487.40614180973404</v>
      </c>
      <c r="J6" s="9"/>
    </row>
    <row r="7" spans="2:10" ht="21.9" customHeight="1" x14ac:dyDescent="0.25">
      <c r="B7" s="1" t="s">
        <v>2</v>
      </c>
      <c r="C7" s="4">
        <v>0</v>
      </c>
      <c r="D7" s="4">
        <v>7</v>
      </c>
      <c r="F7" s="1" t="s">
        <v>22</v>
      </c>
      <c r="G7" s="22">
        <f>((D15-((D5*D62)+(D6*D63)+(D7*D64)+(D8*D65)+(D9*D66)+(D10*D67)))*627.509*4.184)+((D5*E62)+(D6*E63)+(D7*E64)+(D8*E65)+(D9*E66)+(D10*E67))</f>
        <v>309.85578847812121</v>
      </c>
    </row>
    <row r="8" spans="2:10" ht="21.9" customHeight="1" x14ac:dyDescent="0.25">
      <c r="B8" s="1" t="s">
        <v>3</v>
      </c>
      <c r="C8" s="4">
        <v>0</v>
      </c>
      <c r="D8" s="4">
        <v>2</v>
      </c>
      <c r="I8" s="22"/>
    </row>
    <row r="9" spans="2:10" ht="21.9" customHeight="1" x14ac:dyDescent="0.25">
      <c r="B9" s="1" t="s">
        <v>7</v>
      </c>
      <c r="C9" s="4">
        <v>0</v>
      </c>
      <c r="D9" s="4">
        <v>0</v>
      </c>
      <c r="F9" s="1" t="s">
        <v>63</v>
      </c>
      <c r="G9" s="34"/>
      <c r="H9" s="10"/>
    </row>
    <row r="10" spans="2:10" ht="21.9" customHeight="1" x14ac:dyDescent="0.25">
      <c r="B10" s="1" t="s">
        <v>4</v>
      </c>
      <c r="C10" s="4">
        <v>0</v>
      </c>
      <c r="D10" s="4">
        <v>0</v>
      </c>
      <c r="F10" s="18" t="s">
        <v>23</v>
      </c>
      <c r="G10" s="18" t="s">
        <v>27</v>
      </c>
      <c r="H10" s="18" t="s">
        <v>28</v>
      </c>
    </row>
    <row r="11" spans="2:10" ht="21.9" customHeight="1" x14ac:dyDescent="0.25">
      <c r="B11" s="1" t="s">
        <v>8</v>
      </c>
      <c r="C11" s="4">
        <v>0</v>
      </c>
      <c r="D11" s="4">
        <v>0</v>
      </c>
      <c r="F11" s="24">
        <f>(C18/C19)/1000-C20*0.0245</f>
        <v>0.165935</v>
      </c>
      <c r="G11" s="22">
        <f>(C17*POWER(C16,2)+D17*POWER(D16,2))*(C29/POWER(F11,1/3)+D29)</f>
        <v>530.72213689557088</v>
      </c>
      <c r="H11" s="22">
        <f>G11+(C17*(C35/2-2)+D17*(D35/2-2))*0.008314472*298.15</f>
        <v>531.96161680897092</v>
      </c>
    </row>
    <row r="12" spans="2:10" ht="21.9" customHeight="1" x14ac:dyDescent="0.25">
      <c r="B12" s="1" t="s">
        <v>9</v>
      </c>
      <c r="C12" s="4">
        <v>1</v>
      </c>
      <c r="D12" s="4">
        <v>0</v>
      </c>
      <c r="E12" s="10"/>
      <c r="G12" s="22"/>
    </row>
    <row r="13" spans="2:10" ht="21.9" customHeight="1" x14ac:dyDescent="0.25">
      <c r="F13" s="1" t="s">
        <v>64</v>
      </c>
    </row>
    <row r="14" spans="2:10" ht="21.9" customHeight="1" x14ac:dyDescent="0.25">
      <c r="C14" s="18" t="s">
        <v>21</v>
      </c>
      <c r="D14" s="18" t="s">
        <v>22</v>
      </c>
      <c r="F14" s="18" t="s">
        <v>32</v>
      </c>
      <c r="G14" s="18" t="s">
        <v>31</v>
      </c>
      <c r="H14" s="18" t="s">
        <v>33</v>
      </c>
      <c r="I14" s="18" t="s">
        <v>24</v>
      </c>
      <c r="J14" s="18" t="s">
        <v>34</v>
      </c>
    </row>
    <row r="15" spans="2:10" ht="21.9" customHeight="1" x14ac:dyDescent="0.25">
      <c r="B15" s="20" t="s">
        <v>15</v>
      </c>
      <c r="C15" s="4">
        <v>-599.03596700000003</v>
      </c>
      <c r="D15" s="4">
        <v>-609.08992699999999</v>
      </c>
      <c r="F15" s="21">
        <f>C17*G6+D17*G7-H11</f>
        <v>265.30031347888428</v>
      </c>
      <c r="G15" s="22">
        <f>-(C5*C$17/2+C7*C$17/2+C8*C$17/2+C9*C$17/2+C10*C$17/2)-(D5*D$17/2+D7*D$17/2+D8*D$17/2+D9*D$17/2+D10*D$17/2)</f>
        <v>-4.5</v>
      </c>
      <c r="H15" s="22">
        <f>F15-G15*0.008314472*298.15</f>
        <v>276.45563269948428</v>
      </c>
      <c r="I15" s="23">
        <f>(C$17*C5+D$17*D5)*C62+(C$17*C6+D$17*D6)*C63+(C$17*C7+D$17*D7)*C64+(C$17*C8+D$17*D8)*C65+(C$17*C9+D$17*D9)*C66+(C$17*C10+D$17*D10)*C67+(C$17*C11)*C68+(C$17*C12)*C69</f>
        <v>193.16540000000001</v>
      </c>
      <c r="J15" s="21">
        <f>H15/I15*1000</f>
        <v>1431.1860856006524</v>
      </c>
    </row>
    <row r="16" spans="2:10" ht="21.9" customHeight="1" x14ac:dyDescent="0.25">
      <c r="B16" s="6" t="s">
        <v>25</v>
      </c>
      <c r="C16" s="4">
        <v>1</v>
      </c>
      <c r="D16" s="4">
        <v>-1</v>
      </c>
      <c r="E16" s="18"/>
    </row>
    <row r="17" spans="2:10" ht="21.9" customHeight="1" x14ac:dyDescent="0.25">
      <c r="B17" s="6" t="s">
        <v>26</v>
      </c>
      <c r="C17" s="4">
        <v>1</v>
      </c>
      <c r="D17" s="4">
        <v>1</v>
      </c>
    </row>
    <row r="18" spans="2:10" ht="21.9" customHeight="1" x14ac:dyDescent="0.25">
      <c r="B18" s="6" t="s">
        <v>50</v>
      </c>
      <c r="C18" s="35">
        <v>663.74</v>
      </c>
      <c r="D18" s="36"/>
    </row>
    <row r="19" spans="2:10" ht="21.9" customHeight="1" x14ac:dyDescent="0.25">
      <c r="B19" s="26" t="s">
        <v>51</v>
      </c>
      <c r="C19" s="38">
        <v>4</v>
      </c>
      <c r="D19" s="39"/>
    </row>
    <row r="20" spans="2:10" ht="21.9" customHeight="1" x14ac:dyDescent="0.25">
      <c r="B20" s="1" t="s">
        <v>54</v>
      </c>
      <c r="C20" s="40">
        <v>0</v>
      </c>
      <c r="D20" s="41"/>
    </row>
    <row r="22" spans="2:10" ht="21.9" customHeight="1" x14ac:dyDescent="0.25">
      <c r="B22" s="6"/>
      <c r="C22" s="19" t="s">
        <v>5</v>
      </c>
      <c r="D22" s="19" t="s">
        <v>6</v>
      </c>
    </row>
    <row r="23" spans="2:10" ht="21.9" customHeight="1" x14ac:dyDescent="0.25">
      <c r="B23" s="6" t="s">
        <v>16</v>
      </c>
      <c r="C23" s="12">
        <v>117.3</v>
      </c>
      <c r="D23" s="13">
        <v>51.9</v>
      </c>
    </row>
    <row r="24" spans="2:10" ht="21.9" customHeight="1" x14ac:dyDescent="0.25">
      <c r="B24" s="6" t="s">
        <v>17</v>
      </c>
      <c r="C24" s="12">
        <v>138.69999999999999</v>
      </c>
      <c r="D24" s="13">
        <v>27.6</v>
      </c>
    </row>
    <row r="25" spans="2:10" ht="21.9" customHeight="1" x14ac:dyDescent="0.25">
      <c r="B25" s="6" t="s">
        <v>18</v>
      </c>
      <c r="C25" s="12">
        <v>133.5</v>
      </c>
      <c r="D25" s="13">
        <v>60.9</v>
      </c>
      <c r="J25" s="6"/>
    </row>
    <row r="26" spans="2:10" ht="21.9" customHeight="1" x14ac:dyDescent="0.25">
      <c r="B26" s="6" t="s">
        <v>19</v>
      </c>
      <c r="C26" s="12">
        <v>165.3</v>
      </c>
      <c r="D26" s="13">
        <v>-29.8</v>
      </c>
      <c r="H26" s="3"/>
      <c r="I26" s="7"/>
      <c r="J26" s="6"/>
    </row>
    <row r="27" spans="2:10" ht="21.9" customHeight="1" x14ac:dyDescent="0.25">
      <c r="B27" s="6" t="s">
        <v>20</v>
      </c>
      <c r="C27" s="12">
        <v>138.69999999999999</v>
      </c>
      <c r="D27" s="13">
        <v>27.6</v>
      </c>
      <c r="F27" s="5"/>
      <c r="J27" s="6"/>
    </row>
    <row r="28" spans="2:10" ht="21.9" customHeight="1" x14ac:dyDescent="0.25">
      <c r="F28" s="5"/>
    </row>
    <row r="29" spans="2:10" ht="21.9" customHeight="1" x14ac:dyDescent="0.25">
      <c r="B29" s="6" t="s">
        <v>10</v>
      </c>
      <c r="C29" s="4">
        <v>117.3</v>
      </c>
      <c r="D29" s="4">
        <v>51.9</v>
      </c>
      <c r="F29" s="5"/>
    </row>
    <row r="30" spans="2:10" ht="21.9" customHeight="1" x14ac:dyDescent="0.25">
      <c r="J30" s="6"/>
    </row>
    <row r="31" spans="2:10" ht="21.9" customHeight="1" x14ac:dyDescent="0.25">
      <c r="B31" s="6" t="s">
        <v>55</v>
      </c>
      <c r="C31" s="6" t="s">
        <v>56</v>
      </c>
      <c r="D31" s="13">
        <v>3</v>
      </c>
      <c r="J31" s="6"/>
    </row>
    <row r="32" spans="2:10" ht="21.9" customHeight="1" x14ac:dyDescent="0.25">
      <c r="B32" s="6"/>
      <c r="C32" s="6" t="s">
        <v>57</v>
      </c>
      <c r="D32" s="13">
        <v>5</v>
      </c>
      <c r="J32" s="6"/>
    </row>
    <row r="33" spans="2:6" ht="21.9" customHeight="1" x14ac:dyDescent="0.25">
      <c r="B33" s="6"/>
      <c r="C33" s="6" t="s">
        <v>58</v>
      </c>
      <c r="D33" s="13">
        <v>6</v>
      </c>
    </row>
    <row r="35" spans="2:6" ht="21.9" customHeight="1" x14ac:dyDescent="0.25">
      <c r="B35" s="6" t="s">
        <v>10</v>
      </c>
      <c r="C35" s="4">
        <v>3</v>
      </c>
      <c r="D35" s="4">
        <v>6</v>
      </c>
    </row>
    <row r="38" spans="2:6" ht="21.9" customHeight="1" x14ac:dyDescent="0.25">
      <c r="B38" s="2" t="s">
        <v>38</v>
      </c>
      <c r="F38" s="2" t="s">
        <v>40</v>
      </c>
    </row>
    <row r="40" spans="2:6" ht="21.9" customHeight="1" x14ac:dyDescent="0.25">
      <c r="C40" s="18" t="s">
        <v>36</v>
      </c>
      <c r="F40" s="1" t="s">
        <v>52</v>
      </c>
    </row>
    <row r="41" spans="2:6" ht="21.9" customHeight="1" x14ac:dyDescent="0.25">
      <c r="B41" s="1" t="s">
        <v>0</v>
      </c>
      <c r="C41" s="4">
        <v>2</v>
      </c>
      <c r="F41" s="18" t="s">
        <v>30</v>
      </c>
    </row>
    <row r="42" spans="2:6" ht="21.9" customHeight="1" x14ac:dyDescent="0.25">
      <c r="B42" s="1" t="s">
        <v>1</v>
      </c>
      <c r="C42" s="4">
        <v>3</v>
      </c>
      <c r="F42" s="22">
        <f>((C48-((C41*D62)+(C42*D63)+(C43*D64)+(C44*D65)+(C45*D66)+(C46*D67)))*627.509*4.184)+((C41*E62)+(C42*E63)+(C43*E64)+(C44*E65)+(C45*E66)+(C46*E67))</f>
        <v>862.171312508337</v>
      </c>
    </row>
    <row r="43" spans="2:6" ht="21.9" customHeight="1" x14ac:dyDescent="0.25">
      <c r="B43" s="1" t="s">
        <v>2</v>
      </c>
      <c r="C43" s="4">
        <v>10</v>
      </c>
    </row>
    <row r="44" spans="2:6" ht="21.9" customHeight="1" x14ac:dyDescent="0.25">
      <c r="B44" s="1" t="s">
        <v>3</v>
      </c>
      <c r="C44" s="4">
        <v>1</v>
      </c>
      <c r="F44" s="1" t="s">
        <v>68</v>
      </c>
    </row>
    <row r="45" spans="2:6" ht="21.9" customHeight="1" x14ac:dyDescent="0.25">
      <c r="B45" s="1" t="s">
        <v>7</v>
      </c>
      <c r="C45" s="4">
        <v>0</v>
      </c>
      <c r="F45" s="18" t="s">
        <v>69</v>
      </c>
    </row>
    <row r="46" spans="2:6" ht="21.9" customHeight="1" x14ac:dyDescent="0.25">
      <c r="B46" s="1" t="s">
        <v>4</v>
      </c>
      <c r="C46" s="4">
        <v>0</v>
      </c>
      <c r="F46" s="33">
        <f>C53/1000*(273.15+C55)</f>
        <v>69.212199999999996</v>
      </c>
    </row>
    <row r="48" spans="2:6" ht="21.9" customHeight="1" x14ac:dyDescent="0.25">
      <c r="B48" s="20" t="s">
        <v>15</v>
      </c>
      <c r="C48" s="4">
        <v>-737.12810999999999</v>
      </c>
      <c r="F48" s="1" t="s">
        <v>53</v>
      </c>
    </row>
    <row r="49" spans="2:16" ht="21.9" customHeight="1" x14ac:dyDescent="0.25">
      <c r="F49" s="18" t="s">
        <v>41</v>
      </c>
      <c r="G49" s="18" t="s">
        <v>31</v>
      </c>
      <c r="H49" s="18" t="s">
        <v>42</v>
      </c>
      <c r="I49" s="18" t="s">
        <v>24</v>
      </c>
      <c r="J49" s="18" t="s">
        <v>43</v>
      </c>
    </row>
    <row r="50" spans="2:16" ht="21.9" customHeight="1" x14ac:dyDescent="0.25">
      <c r="B50" s="1" t="s">
        <v>11</v>
      </c>
      <c r="C50" s="13">
        <v>188</v>
      </c>
      <c r="F50" s="21">
        <f>F42-F46</f>
        <v>792.95911250833706</v>
      </c>
      <c r="G50" s="22">
        <f>-(C41/2+C43/2+C44/2+C45/2+C46/2)</f>
        <v>-6.5</v>
      </c>
      <c r="H50" s="22">
        <f>F50-G50*0.008314472*298.15</f>
        <v>809.07235138253702</v>
      </c>
      <c r="I50" s="23">
        <f>C41*C62+C42*C63+C43*C64+C44*C65+C45*C66+C46*C67</f>
        <v>194.11438000000001</v>
      </c>
      <c r="J50" s="21">
        <f>H50/I50*1000</f>
        <v>4168.018625835638</v>
      </c>
    </row>
    <row r="51" spans="2:16" ht="21.9" customHeight="1" x14ac:dyDescent="0.25">
      <c r="B51" s="1" t="s">
        <v>12</v>
      </c>
      <c r="C51" s="13">
        <v>90</v>
      </c>
    </row>
    <row r="53" spans="2:16" ht="21.9" customHeight="1" x14ac:dyDescent="0.25">
      <c r="B53" s="6" t="s">
        <v>10</v>
      </c>
      <c r="C53" s="4">
        <v>188</v>
      </c>
    </row>
    <row r="54" spans="2:16" ht="21.9" customHeight="1" x14ac:dyDescent="0.25">
      <c r="E54" s="14"/>
      <c r="F54" s="5"/>
    </row>
    <row r="55" spans="2:16" ht="21.9" customHeight="1" x14ac:dyDescent="0.25">
      <c r="B55" s="6" t="s">
        <v>37</v>
      </c>
      <c r="C55" s="4">
        <v>95</v>
      </c>
      <c r="E55" s="14"/>
      <c r="F55" s="5"/>
    </row>
    <row r="58" spans="2:16" ht="21.9" customHeight="1" x14ac:dyDescent="0.25">
      <c r="F58" s="10"/>
      <c r="M58" s="6"/>
      <c r="N58" s="3"/>
      <c r="O58" s="15"/>
      <c r="P58" s="16"/>
    </row>
    <row r="59" spans="2:16" ht="21.9" customHeight="1" x14ac:dyDescent="0.25">
      <c r="B59" s="2" t="s">
        <v>35</v>
      </c>
      <c r="F59" s="11"/>
      <c r="M59" s="6"/>
      <c r="N59" s="3"/>
      <c r="O59" s="15"/>
      <c r="P59" s="16"/>
    </row>
    <row r="60" spans="2:16" ht="21.9" customHeight="1" x14ac:dyDescent="0.25">
      <c r="F60" s="11"/>
      <c r="M60" s="6"/>
      <c r="N60" s="3"/>
      <c r="O60" s="15"/>
      <c r="P60" s="16"/>
    </row>
    <row r="61" spans="2:16" ht="21.9" customHeight="1" x14ac:dyDescent="0.25">
      <c r="C61" s="17" t="s">
        <v>24</v>
      </c>
      <c r="D61" s="17" t="s">
        <v>14</v>
      </c>
      <c r="E61" s="17" t="s">
        <v>13</v>
      </c>
      <c r="F61" s="11"/>
      <c r="I61" s="6"/>
      <c r="J61" s="34"/>
      <c r="K61" s="34"/>
      <c r="M61" s="6"/>
      <c r="N61" s="3"/>
      <c r="O61" s="15"/>
      <c r="P61" s="16"/>
    </row>
    <row r="62" spans="2:16" ht="21.9" customHeight="1" x14ac:dyDescent="0.25">
      <c r="B62" s="1" t="s">
        <v>0</v>
      </c>
      <c r="C62" s="15">
        <v>1.0079400000000001</v>
      </c>
      <c r="D62" s="10">
        <v>-0.50099099999999996</v>
      </c>
      <c r="E62" s="27">
        <v>217.99799999999999</v>
      </c>
      <c r="F62" s="11"/>
      <c r="I62" s="3"/>
      <c r="M62" s="6"/>
      <c r="N62" s="3"/>
      <c r="O62" s="15"/>
      <c r="P62" s="16"/>
    </row>
    <row r="63" spans="2:16" ht="21.9" customHeight="1" x14ac:dyDescent="0.25">
      <c r="B63" s="1" t="s">
        <v>1</v>
      </c>
      <c r="C63" s="15">
        <v>12.0107</v>
      </c>
      <c r="D63" s="10">
        <v>-37.786155999999998</v>
      </c>
      <c r="E63" s="27">
        <v>716.68</v>
      </c>
      <c r="F63" s="11"/>
      <c r="I63" s="3"/>
      <c r="M63" s="6"/>
      <c r="N63" s="3"/>
      <c r="O63" s="15"/>
      <c r="P63" s="16"/>
    </row>
    <row r="64" spans="2:16" ht="21.9" customHeight="1" x14ac:dyDescent="0.25">
      <c r="B64" s="1" t="s">
        <v>2</v>
      </c>
      <c r="C64" s="15">
        <v>14.0067</v>
      </c>
      <c r="D64" s="10">
        <v>-54.522461999999997</v>
      </c>
      <c r="E64" s="27">
        <v>472.68</v>
      </c>
      <c r="F64" s="11"/>
      <c r="M64" s="6"/>
      <c r="N64" s="3"/>
      <c r="O64" s="15"/>
      <c r="P64" s="16"/>
    </row>
    <row r="65" spans="2:11" ht="21.9" customHeight="1" x14ac:dyDescent="0.25">
      <c r="B65" s="1" t="s">
        <v>3</v>
      </c>
      <c r="C65" s="15">
        <v>15.9994</v>
      </c>
      <c r="D65" s="10">
        <v>-74.991202000000001</v>
      </c>
      <c r="E65" s="27">
        <v>249.18</v>
      </c>
      <c r="F65" s="11"/>
      <c r="I65" s="3"/>
      <c r="K65" s="6"/>
    </row>
    <row r="66" spans="2:11" ht="21.9" customHeight="1" x14ac:dyDescent="0.25">
      <c r="B66" s="1" t="s">
        <v>7</v>
      </c>
      <c r="C66" s="15">
        <v>18.998403199999998</v>
      </c>
      <c r="D66" s="10">
        <v>-99.649394000000001</v>
      </c>
      <c r="E66" s="27">
        <v>79.38</v>
      </c>
      <c r="I66" s="3"/>
    </row>
    <row r="67" spans="2:11" ht="21.9" customHeight="1" x14ac:dyDescent="0.25">
      <c r="B67" s="6" t="s">
        <v>4</v>
      </c>
      <c r="C67" s="15">
        <v>35.453000000000003</v>
      </c>
      <c r="D67" s="10">
        <v>-459.674576</v>
      </c>
      <c r="E67" s="27">
        <v>121.301</v>
      </c>
      <c r="K67" s="6"/>
    </row>
    <row r="68" spans="2:11" ht="21.9" customHeight="1" x14ac:dyDescent="0.25">
      <c r="B68" s="1" t="s">
        <v>8</v>
      </c>
      <c r="C68" s="1">
        <v>22.989769280000001</v>
      </c>
      <c r="D68" s="1">
        <v>-161.848174</v>
      </c>
      <c r="E68" s="1">
        <v>107.5</v>
      </c>
      <c r="K68" s="6"/>
    </row>
    <row r="69" spans="2:11" ht="21.9" customHeight="1" x14ac:dyDescent="0.25">
      <c r="B69" s="1" t="s">
        <v>9</v>
      </c>
      <c r="C69" s="1">
        <v>39.098300000000002</v>
      </c>
      <c r="D69" s="1">
        <v>-599.18771200000003</v>
      </c>
      <c r="E69" s="1">
        <v>89</v>
      </c>
      <c r="F69" s="6"/>
      <c r="K69" s="6"/>
    </row>
    <row r="70" spans="2:11" ht="21.9" customHeight="1" x14ac:dyDescent="0.25">
      <c r="H70" s="3"/>
    </row>
    <row r="72" spans="2:11" ht="21.9" customHeight="1" x14ac:dyDescent="0.25">
      <c r="B72" s="2" t="s">
        <v>47</v>
      </c>
    </row>
    <row r="73" spans="2:11" ht="21.9" customHeight="1" x14ac:dyDescent="0.25">
      <c r="B73" s="6"/>
    </row>
    <row r="74" spans="2:11" ht="21.9" customHeight="1" x14ac:dyDescent="0.25">
      <c r="B74" s="6" t="s">
        <v>46</v>
      </c>
      <c r="C74" s="6" t="s">
        <v>44</v>
      </c>
    </row>
    <row r="75" spans="2:11" ht="21.9" customHeight="1" x14ac:dyDescent="0.25">
      <c r="B75" s="6"/>
      <c r="C75" s="6" t="s">
        <v>45</v>
      </c>
    </row>
    <row r="76" spans="2:11" ht="21.9" customHeight="1" x14ac:dyDescent="0.25">
      <c r="B76" s="25" t="s">
        <v>49</v>
      </c>
      <c r="C76" s="1" t="s">
        <v>48</v>
      </c>
    </row>
    <row r="82" spans="6:9" ht="21.9" customHeight="1" x14ac:dyDescent="0.25">
      <c r="F82" s="3"/>
      <c r="G82" s="3"/>
    </row>
    <row r="83" spans="6:9" ht="21.9" customHeight="1" x14ac:dyDescent="0.25">
      <c r="F83" s="3"/>
      <c r="G83" s="3"/>
    </row>
    <row r="84" spans="6:9" ht="21.9" customHeight="1" x14ac:dyDescent="0.25">
      <c r="F84" s="3"/>
      <c r="G84" s="3"/>
    </row>
    <row r="86" spans="6:9" ht="21.9" customHeight="1" x14ac:dyDescent="0.25">
      <c r="F86" s="10"/>
      <c r="G86" s="10"/>
      <c r="H86" s="10"/>
      <c r="I86" s="10"/>
    </row>
    <row r="112" spans="2:10" ht="21.9" customHeight="1" x14ac:dyDescent="0.25"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2:10" ht="21.9" customHeight="1" x14ac:dyDescent="0.25">
      <c r="B113" s="34"/>
      <c r="C113" s="34"/>
      <c r="D113" s="34"/>
      <c r="E113" s="34"/>
      <c r="F113" s="34"/>
      <c r="G113" s="34"/>
      <c r="H113" s="34"/>
      <c r="I113" s="34"/>
      <c r="J113" s="34"/>
    </row>
    <row r="114" spans="2:10" ht="21.9" customHeight="1" x14ac:dyDescent="0.25">
      <c r="B114" s="34"/>
      <c r="C114" s="34"/>
      <c r="D114" s="34"/>
      <c r="E114" s="34"/>
      <c r="F114" s="34"/>
      <c r="G114" s="34"/>
      <c r="H114" s="34"/>
      <c r="I114" s="34"/>
      <c r="J114" s="34"/>
    </row>
    <row r="115" spans="2:10" ht="21.9" customHeight="1" x14ac:dyDescent="0.25">
      <c r="B115" s="34"/>
      <c r="C115" s="34"/>
      <c r="D115" s="34"/>
      <c r="E115" s="34"/>
      <c r="F115" s="34"/>
      <c r="G115" s="34"/>
      <c r="H115" s="34"/>
      <c r="I115" s="34"/>
      <c r="J115" s="34"/>
    </row>
    <row r="129" spans="2:10" ht="21.9" customHeight="1" x14ac:dyDescent="0.25">
      <c r="B129" s="37"/>
      <c r="C129" s="37"/>
      <c r="D129" s="34"/>
      <c r="E129" s="34"/>
      <c r="F129" s="34"/>
      <c r="G129" s="34"/>
      <c r="H129" s="34"/>
      <c r="I129" s="34"/>
      <c r="J129" s="34"/>
    </row>
    <row r="130" spans="2:10" ht="21.9" customHeight="1" x14ac:dyDescent="0.25"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2:10" ht="21.9" customHeight="1" x14ac:dyDescent="0.25">
      <c r="B131" s="34"/>
      <c r="C131" s="34"/>
      <c r="D131" s="34"/>
      <c r="E131" s="34"/>
      <c r="F131" s="34"/>
      <c r="G131" s="34"/>
      <c r="H131" s="37"/>
      <c r="I131" s="37"/>
      <c r="J131" s="37"/>
    </row>
    <row r="132" spans="2:10" ht="21.9" customHeight="1" x14ac:dyDescent="0.25">
      <c r="B132" s="34"/>
      <c r="C132" s="34"/>
      <c r="D132" s="34"/>
      <c r="E132" s="34"/>
      <c r="F132" s="34"/>
      <c r="G132" s="34"/>
      <c r="H132" s="34"/>
      <c r="I132" s="34"/>
      <c r="J132" s="34"/>
    </row>
    <row r="133" spans="2:10" ht="21.9" customHeight="1" x14ac:dyDescent="0.25"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2:10" ht="21.9" customHeight="1" x14ac:dyDescent="0.25">
      <c r="B134" s="34"/>
      <c r="C134" s="34"/>
      <c r="D134" s="34"/>
      <c r="E134" s="34"/>
      <c r="F134" s="34"/>
      <c r="G134" s="34"/>
      <c r="H134" s="34"/>
      <c r="I134" s="34"/>
      <c r="J134" s="34"/>
    </row>
    <row r="135" spans="2:10" ht="21.9" customHeight="1" x14ac:dyDescent="0.25">
      <c r="B135" s="34"/>
      <c r="C135" s="34"/>
      <c r="D135" s="34"/>
      <c r="E135" s="34"/>
      <c r="F135" s="34"/>
      <c r="G135" s="34"/>
      <c r="H135" s="34"/>
      <c r="I135" s="34"/>
      <c r="J135" s="34"/>
    </row>
    <row r="136" spans="2:10" ht="21.9" customHeight="1" x14ac:dyDescent="0.25">
      <c r="B136" s="34"/>
      <c r="C136" s="34"/>
      <c r="D136" s="34"/>
      <c r="E136" s="34"/>
      <c r="F136" s="34"/>
      <c r="G136" s="34"/>
      <c r="H136" s="34"/>
      <c r="I136" s="34"/>
      <c r="J136" s="34"/>
    </row>
    <row r="137" spans="2:10" ht="21.9" customHeight="1" x14ac:dyDescent="0.25">
      <c r="B137" s="34"/>
      <c r="C137" s="34"/>
      <c r="D137" s="34"/>
      <c r="E137" s="34"/>
      <c r="F137" s="34"/>
      <c r="G137" s="34"/>
      <c r="H137" s="34"/>
      <c r="I137" s="34"/>
      <c r="J137" s="34"/>
    </row>
    <row r="138" spans="2:10" ht="21.9" customHeight="1" x14ac:dyDescent="0.25">
      <c r="B138" s="34"/>
      <c r="C138" s="34"/>
      <c r="D138" s="34"/>
      <c r="E138" s="34"/>
      <c r="F138" s="34"/>
      <c r="G138" s="34"/>
      <c r="H138" s="34"/>
      <c r="I138" s="34"/>
      <c r="J138" s="34"/>
    </row>
    <row r="139" spans="2:10" ht="21.9" customHeight="1" x14ac:dyDescent="0.25">
      <c r="B139" s="34"/>
      <c r="C139" s="34"/>
      <c r="D139" s="34"/>
      <c r="E139" s="34"/>
      <c r="F139" s="34"/>
      <c r="G139" s="34"/>
      <c r="H139" s="34"/>
      <c r="I139" s="34"/>
      <c r="J139" s="34"/>
    </row>
    <row r="140" spans="2:10" ht="21.9" customHeight="1" x14ac:dyDescent="0.25">
      <c r="B140" s="34"/>
      <c r="C140" s="34"/>
      <c r="D140" s="34"/>
      <c r="E140" s="34"/>
      <c r="F140" s="34"/>
      <c r="G140" s="34"/>
      <c r="H140" s="34"/>
      <c r="I140" s="34"/>
      <c r="J140" s="34"/>
    </row>
    <row r="141" spans="2:10" ht="21.9" customHeight="1" x14ac:dyDescent="0.25">
      <c r="B141" s="34"/>
      <c r="C141" s="34"/>
      <c r="D141" s="34"/>
      <c r="E141" s="34"/>
      <c r="F141" s="34"/>
      <c r="G141" s="34"/>
      <c r="H141" s="34"/>
      <c r="I141" s="34"/>
      <c r="J141" s="34"/>
    </row>
    <row r="142" spans="2:10" ht="21.9" customHeight="1" x14ac:dyDescent="0.25">
      <c r="B142" s="34"/>
      <c r="C142" s="34"/>
      <c r="D142" s="34"/>
      <c r="E142" s="34"/>
      <c r="F142" s="34"/>
      <c r="G142" s="34"/>
      <c r="H142" s="34"/>
      <c r="I142" s="34"/>
      <c r="J142" s="34"/>
    </row>
    <row r="143" spans="2:10" ht="21.9" customHeight="1" x14ac:dyDescent="0.25">
      <c r="B143" s="34"/>
      <c r="C143" s="34"/>
      <c r="D143" s="34"/>
      <c r="E143" s="34"/>
      <c r="F143" s="34"/>
      <c r="G143" s="34"/>
      <c r="H143" s="34"/>
      <c r="I143" s="34"/>
      <c r="J143" s="34"/>
    </row>
    <row r="144" spans="2:10" ht="21.9" customHeight="1" x14ac:dyDescent="0.25">
      <c r="B144" s="34"/>
      <c r="C144" s="34"/>
      <c r="D144" s="34"/>
      <c r="E144" s="34"/>
      <c r="F144" s="34"/>
      <c r="G144" s="34"/>
      <c r="H144" s="34"/>
      <c r="I144" s="34"/>
      <c r="J144" s="34"/>
    </row>
    <row r="145" spans="2:10" ht="21.9" customHeight="1" x14ac:dyDescent="0.25">
      <c r="B145" s="34"/>
      <c r="C145" s="34"/>
      <c r="D145" s="34"/>
      <c r="E145" s="34"/>
      <c r="F145" s="34"/>
      <c r="G145" s="34"/>
      <c r="H145" s="34"/>
      <c r="I145" s="34"/>
      <c r="J145" s="34"/>
    </row>
    <row r="146" spans="2:10" ht="21.9" customHeight="1" x14ac:dyDescent="0.25">
      <c r="B146" s="34"/>
      <c r="C146" s="34"/>
      <c r="D146" s="34"/>
      <c r="E146" s="34"/>
      <c r="F146" s="34"/>
      <c r="G146" s="34"/>
      <c r="H146" s="34"/>
      <c r="I146" s="34"/>
      <c r="J146" s="34"/>
    </row>
    <row r="147" spans="2:10" ht="21.9" customHeight="1" x14ac:dyDescent="0.25">
      <c r="B147" s="34"/>
      <c r="C147" s="34"/>
      <c r="D147" s="34"/>
      <c r="E147" s="34"/>
      <c r="F147" s="34"/>
      <c r="G147" s="34"/>
      <c r="H147" s="34"/>
      <c r="I147" s="34"/>
      <c r="J147" s="34"/>
    </row>
    <row r="148" spans="2:10" ht="21.9" customHeight="1" x14ac:dyDescent="0.25">
      <c r="B148" s="34"/>
      <c r="C148" s="34"/>
      <c r="D148" s="34"/>
      <c r="E148" s="34"/>
      <c r="F148" s="34"/>
      <c r="G148" s="34"/>
      <c r="H148" s="34"/>
      <c r="I148" s="34"/>
      <c r="J148" s="34"/>
    </row>
    <row r="149" spans="2:10" ht="21.9" customHeight="1" x14ac:dyDescent="0.25">
      <c r="B149" s="34"/>
      <c r="C149" s="34"/>
      <c r="D149" s="34"/>
      <c r="E149" s="34"/>
      <c r="F149" s="34"/>
      <c r="G149" s="34"/>
      <c r="H149" s="34"/>
      <c r="I149" s="34"/>
      <c r="J149" s="34"/>
    </row>
    <row r="150" spans="2:10" ht="21.9" customHeight="1" x14ac:dyDescent="0.25">
      <c r="B150" s="34"/>
      <c r="C150" s="34"/>
      <c r="D150" s="34"/>
      <c r="E150" s="34"/>
      <c r="F150" s="34"/>
      <c r="G150" s="34"/>
      <c r="H150" s="34"/>
      <c r="I150" s="34"/>
      <c r="J150" s="34"/>
    </row>
    <row r="151" spans="2:10" ht="21.9" customHeight="1" x14ac:dyDescent="0.25">
      <c r="B151" s="34"/>
      <c r="C151" s="34"/>
      <c r="D151" s="34"/>
      <c r="E151" s="34"/>
      <c r="F151" s="34"/>
      <c r="G151" s="34"/>
      <c r="H151" s="34"/>
      <c r="I151" s="34"/>
      <c r="J151" s="34"/>
    </row>
    <row r="152" spans="2:10" ht="21.9" customHeight="1" x14ac:dyDescent="0.25"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2:10" ht="21.9" customHeight="1" x14ac:dyDescent="0.25"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2:10" ht="21.9" customHeight="1" x14ac:dyDescent="0.25">
      <c r="B154" s="34"/>
      <c r="C154" s="34"/>
      <c r="D154" s="34"/>
      <c r="E154" s="34"/>
      <c r="F154" s="34"/>
      <c r="G154" s="34"/>
      <c r="H154" s="34"/>
      <c r="I154" s="34"/>
      <c r="J154" s="34"/>
    </row>
    <row r="155" spans="2:10" ht="21.9" customHeight="1" x14ac:dyDescent="0.25"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2:10" ht="21.9" customHeight="1" x14ac:dyDescent="0.25">
      <c r="B156" s="34"/>
      <c r="C156" s="34"/>
      <c r="D156" s="34"/>
      <c r="E156" s="34"/>
      <c r="F156" s="34"/>
      <c r="G156" s="34"/>
      <c r="H156" s="34"/>
      <c r="I156" s="34"/>
      <c r="J156" s="34"/>
    </row>
  </sheetData>
  <sheetProtection selectLockedCells="1" selectUnlockedCells="1"/>
  <mergeCells count="5">
    <mergeCell ref="C18:D18"/>
    <mergeCell ref="B129:C129"/>
    <mergeCell ref="H131:J131"/>
    <mergeCell ref="C19:D19"/>
    <mergeCell ref="C20:D20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&amp;CSeite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workbookViewId="0">
      <selection activeCell="E10" sqref="E10"/>
    </sheetView>
  </sheetViews>
  <sheetFormatPr baseColWidth="10" defaultColWidth="11.44140625" defaultRowHeight="21.9" customHeight="1" x14ac:dyDescent="0.25"/>
  <cols>
    <col min="1" max="1" width="3.6640625" style="1" customWidth="1"/>
    <col min="2" max="3" width="16.6640625" style="1" customWidth="1"/>
    <col min="4" max="4" width="10.6640625" style="1" customWidth="1"/>
    <col min="5" max="5" width="22.6640625" style="1" customWidth="1"/>
    <col min="6" max="7" width="11.44140625" style="1"/>
    <col min="8" max="8" width="10.6640625" style="1" customWidth="1"/>
    <col min="9" max="9" width="12.6640625" style="1" customWidth="1"/>
    <col min="10" max="16384" width="11.44140625" style="1"/>
  </cols>
  <sheetData>
    <row r="1" spans="2:9" ht="21.9" customHeight="1" x14ac:dyDescent="0.25">
      <c r="I1" s="8"/>
    </row>
    <row r="2" spans="2:9" ht="21.9" customHeight="1" x14ac:dyDescent="0.25">
      <c r="B2" s="2" t="s">
        <v>66</v>
      </c>
      <c r="E2" s="2" t="s">
        <v>40</v>
      </c>
    </row>
    <row r="4" spans="2:9" ht="21.9" customHeight="1" x14ac:dyDescent="0.25">
      <c r="C4" s="18" t="s">
        <v>59</v>
      </c>
      <c r="E4" s="1" t="s">
        <v>61</v>
      </c>
      <c r="F4" s="31">
        <f>0.00166*(C5*1.00794+C6*12.0107+C7*14.0067+C8*15.9994)/(C10/C11/1000-C12*0.0245)</f>
        <v>1.7531997001912045</v>
      </c>
    </row>
    <row r="5" spans="2:9" ht="21.9" customHeight="1" x14ac:dyDescent="0.25">
      <c r="B5" s="1" t="s">
        <v>0</v>
      </c>
      <c r="C5" s="4">
        <v>2</v>
      </c>
    </row>
    <row r="6" spans="2:9" ht="21.9" customHeight="1" x14ac:dyDescent="0.25">
      <c r="B6" s="1" t="s">
        <v>1</v>
      </c>
      <c r="C6" s="4">
        <v>2</v>
      </c>
    </row>
    <row r="7" spans="2:9" ht="21.9" customHeight="1" x14ac:dyDescent="0.25">
      <c r="B7" s="1" t="s">
        <v>2</v>
      </c>
      <c r="C7" s="4">
        <v>8</v>
      </c>
    </row>
    <row r="8" spans="2:9" ht="21.9" customHeight="1" x14ac:dyDescent="0.25">
      <c r="B8" s="1" t="s">
        <v>3</v>
      </c>
      <c r="C8" s="4">
        <v>0</v>
      </c>
      <c r="E8" s="5" t="s">
        <v>72</v>
      </c>
    </row>
    <row r="10" spans="2:9" ht="21.9" customHeight="1" x14ac:dyDescent="0.25">
      <c r="B10" s="6" t="s">
        <v>50</v>
      </c>
      <c r="C10" s="32">
        <v>621</v>
      </c>
      <c r="D10"/>
    </row>
    <row r="11" spans="2:9" ht="21.9" customHeight="1" x14ac:dyDescent="0.25">
      <c r="B11" s="26" t="s">
        <v>51</v>
      </c>
      <c r="C11" s="28">
        <v>4</v>
      </c>
      <c r="D11"/>
    </row>
    <row r="12" spans="2:9" ht="21.9" customHeight="1" x14ac:dyDescent="0.25">
      <c r="B12" s="1" t="s">
        <v>54</v>
      </c>
      <c r="C12" s="29">
        <v>1</v>
      </c>
      <c r="D12"/>
    </row>
    <row r="13" spans="2:9" ht="21.9" customHeight="1" x14ac:dyDescent="0.25">
      <c r="F13" s="9"/>
    </row>
    <row r="15" spans="2:9" ht="21.9" customHeight="1" x14ac:dyDescent="0.25">
      <c r="B15" s="2" t="s">
        <v>65</v>
      </c>
      <c r="E15" s="2" t="s">
        <v>40</v>
      </c>
    </row>
    <row r="17" spans="2:6" ht="21.9" customHeight="1" x14ac:dyDescent="0.25">
      <c r="C17" s="18" t="s">
        <v>59</v>
      </c>
      <c r="E17" s="1" t="s">
        <v>61</v>
      </c>
      <c r="F17" s="31">
        <f>(C18*1.00794+C19*12.0107+C20*14.0067+C21*15.9994)/(((C18+2*C24)*1.00794+C19*12.0107+C20*14.0067+(C21+C24)*15.9994)/C23-C24*14.8)</f>
        <v>1.7551677355442747</v>
      </c>
    </row>
    <row r="18" spans="2:6" ht="21.9" customHeight="1" x14ac:dyDescent="0.25">
      <c r="B18" s="1" t="s">
        <v>0</v>
      </c>
      <c r="C18" s="4">
        <v>2</v>
      </c>
    </row>
    <row r="19" spans="2:6" ht="21.9" customHeight="1" x14ac:dyDescent="0.25">
      <c r="B19" s="1" t="s">
        <v>1</v>
      </c>
      <c r="C19" s="4">
        <v>2</v>
      </c>
    </row>
    <row r="20" spans="2:6" ht="21.9" customHeight="1" x14ac:dyDescent="0.25">
      <c r="B20" s="1" t="s">
        <v>2</v>
      </c>
      <c r="C20" s="4">
        <v>8</v>
      </c>
    </row>
    <row r="21" spans="2:6" ht="21.9" customHeight="1" x14ac:dyDescent="0.25">
      <c r="B21" s="1" t="s">
        <v>3</v>
      </c>
      <c r="C21" s="4">
        <v>0</v>
      </c>
      <c r="E21" s="5" t="s">
        <v>73</v>
      </c>
    </row>
    <row r="23" spans="2:6" ht="21.9" customHeight="1" x14ac:dyDescent="0.25">
      <c r="B23" s="1" t="s">
        <v>62</v>
      </c>
      <c r="C23" s="30">
        <v>1.67</v>
      </c>
      <c r="D23"/>
    </row>
    <row r="24" spans="2:6" ht="21.9" customHeight="1" x14ac:dyDescent="0.25">
      <c r="B24" s="1" t="s">
        <v>54</v>
      </c>
      <c r="C24" s="29">
        <v>1</v>
      </c>
    </row>
    <row r="27" spans="2:6" ht="21.9" customHeight="1" x14ac:dyDescent="0.25">
      <c r="B27" s="2" t="s">
        <v>65</v>
      </c>
      <c r="E27" s="2" t="s">
        <v>40</v>
      </c>
    </row>
    <row r="29" spans="2:6" ht="21.9" customHeight="1" x14ac:dyDescent="0.25">
      <c r="C29" s="18" t="s">
        <v>59</v>
      </c>
      <c r="E29" s="1" t="s">
        <v>67</v>
      </c>
      <c r="F29" s="31">
        <f>((C30+2*C36)*1.00794+C31*12.0107+C32*14.0067+(C33+C36)*15.9994)/(C36*14.8+(C30+1.00794+C31*12.0107+C32*14.0067+C33*15.9994)/C35)</f>
        <v>1.6382594573676461</v>
      </c>
    </row>
    <row r="30" spans="2:6" ht="21.9" customHeight="1" x14ac:dyDescent="0.25">
      <c r="B30" s="1" t="s">
        <v>0</v>
      </c>
      <c r="C30" s="4">
        <v>2</v>
      </c>
    </row>
    <row r="31" spans="2:6" ht="21.9" customHeight="1" x14ac:dyDescent="0.25">
      <c r="B31" s="1" t="s">
        <v>1</v>
      </c>
      <c r="C31" s="4">
        <v>2</v>
      </c>
    </row>
    <row r="32" spans="2:6" ht="21.9" customHeight="1" x14ac:dyDescent="0.25">
      <c r="B32" s="1" t="s">
        <v>2</v>
      </c>
      <c r="C32" s="4">
        <v>8</v>
      </c>
    </row>
    <row r="33" spans="2:5" ht="21.9" customHeight="1" x14ac:dyDescent="0.25">
      <c r="B33" s="1" t="s">
        <v>3</v>
      </c>
      <c r="C33" s="4">
        <v>0</v>
      </c>
      <c r="E33" s="5" t="s">
        <v>74</v>
      </c>
    </row>
    <row r="35" spans="2:5" ht="21.9" customHeight="1" x14ac:dyDescent="0.25">
      <c r="B35" s="1" t="s">
        <v>60</v>
      </c>
      <c r="C35" s="30">
        <v>1.728</v>
      </c>
      <c r="D35"/>
    </row>
    <row r="36" spans="2:5" ht="21.9" customHeight="1" x14ac:dyDescent="0.25">
      <c r="B36" s="1" t="s">
        <v>54</v>
      </c>
      <c r="C36" s="29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CBS-4M</vt:lpstr>
      <vt:lpstr>Conversions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Dániel Izsák</dc:creator>
  <cp:lastModifiedBy>Dr. Jörg Stierstorfer</cp:lastModifiedBy>
  <dcterms:created xsi:type="dcterms:W3CDTF">2011-05-16T14:26:54Z</dcterms:created>
  <dcterms:modified xsi:type="dcterms:W3CDTF">2018-10-17T07:16:11Z</dcterms:modified>
</cp:coreProperties>
</file>